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8010" windowHeight="5925" tabRatio="836" firstSheet="1" activeTab="1"/>
  </bookViews>
  <sheets>
    <sheet name="проверка" sheetId="102" state="hidden" r:id="rId1"/>
    <sheet name="Список домов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1" r:id="rId20"/>
    <sheet name="19" sheetId="22" r:id="rId21"/>
    <sheet name="20" sheetId="23" r:id="rId22"/>
    <sheet name="21" sheetId="24" r:id="rId23"/>
    <sheet name="22" sheetId="25" r:id="rId24"/>
    <sheet name="23" sheetId="26" r:id="rId25"/>
    <sheet name="24" sheetId="27" r:id="rId26"/>
    <sheet name="25" sheetId="28" r:id="rId27"/>
    <sheet name="26" sheetId="29" r:id="rId28"/>
    <sheet name="27" sheetId="30" r:id="rId29"/>
    <sheet name="28" sheetId="31" r:id="rId30"/>
    <sheet name="29" sheetId="32" r:id="rId31"/>
    <sheet name="30" sheetId="33" r:id="rId32"/>
    <sheet name="31" sheetId="34" r:id="rId33"/>
    <sheet name="32" sheetId="35" r:id="rId34"/>
    <sheet name="33" sheetId="36" r:id="rId35"/>
    <sheet name="34" sheetId="37" r:id="rId36"/>
    <sheet name="35" sheetId="38" r:id="rId37"/>
    <sheet name="36" sheetId="39" r:id="rId38"/>
    <sheet name="37" sheetId="1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  <sheet name="77" sheetId="79" r:id="rId79"/>
    <sheet name="78" sheetId="80" r:id="rId80"/>
    <sheet name="79" sheetId="81" r:id="rId81"/>
    <sheet name="80" sheetId="82" r:id="rId82"/>
    <sheet name="81" sheetId="83" r:id="rId83"/>
    <sheet name="82" sheetId="84" r:id="rId84"/>
    <sheet name="83" sheetId="85" r:id="rId85"/>
    <sheet name="84" sheetId="86" r:id="rId86"/>
    <sheet name="85" sheetId="87" r:id="rId87"/>
    <sheet name="86" sheetId="88" r:id="rId88"/>
    <sheet name="87" sheetId="89" r:id="rId89"/>
    <sheet name="88" sheetId="90" r:id="rId90"/>
    <sheet name="89" sheetId="91" r:id="rId91"/>
    <sheet name="90" sheetId="92" r:id="rId92"/>
    <sheet name="91" sheetId="93" r:id="rId93"/>
    <sheet name="92" sheetId="94" r:id="rId94"/>
    <sheet name="93" sheetId="95" r:id="rId95"/>
  </sheets>
  <definedNames>
    <definedName name="_xlnm._FilterDatabase" localSheetId="0" hidden="1">проверка!$A$198:$BP$291</definedName>
    <definedName name="_xlnm._FilterDatabase" localSheetId="1" hidden="1">'Список домов'!$A$2:$G$96</definedName>
    <definedName name="_xlnm.Print_Titles" localSheetId="0">проверка!$B:$B</definedName>
    <definedName name="_xlnm.Print_Titles" localSheetId="1">'Список домов'!$A:$B,'Список домов'!$2:$2</definedName>
  </definedNames>
  <calcPr calcId="162913"/>
</workbook>
</file>

<file path=xl/calcChain.xml><?xml version="1.0" encoding="utf-8"?>
<calcChain xmlns="http://schemas.openxmlformats.org/spreadsheetml/2006/main">
  <c r="M73" i="102" l="1"/>
  <c r="N73" i="102"/>
  <c r="Q73" i="102"/>
  <c r="P73" i="102"/>
  <c r="O73" i="102"/>
  <c r="L73" i="102"/>
  <c r="K73" i="102"/>
  <c r="J73" i="102"/>
  <c r="H73" i="102"/>
  <c r="G73" i="102"/>
  <c r="F73" i="102"/>
  <c r="E73" i="102"/>
  <c r="D73" i="102"/>
  <c r="C73" i="102"/>
  <c r="E47" i="102" l="1"/>
  <c r="D47" i="102"/>
  <c r="Q39" i="102" l="1"/>
  <c r="P39" i="102"/>
  <c r="O39" i="102"/>
  <c r="N39" i="102"/>
  <c r="M39" i="102"/>
  <c r="L39" i="102"/>
  <c r="H39" i="102"/>
  <c r="G39" i="102"/>
  <c r="F39" i="102"/>
  <c r="E39" i="102"/>
  <c r="D39" i="102"/>
  <c r="C39" i="102"/>
  <c r="Q228" i="102" l="1"/>
  <c r="Q31" i="102" l="1"/>
  <c r="P31" i="102"/>
  <c r="O31" i="102"/>
  <c r="N31" i="102"/>
  <c r="M31" i="102"/>
  <c r="L31" i="102"/>
  <c r="K31" i="102"/>
  <c r="I31" i="102"/>
  <c r="H31" i="102"/>
  <c r="F31" i="102"/>
  <c r="E31" i="102"/>
  <c r="D31" i="102"/>
  <c r="C31" i="102"/>
  <c r="I224" i="102" l="1"/>
  <c r="I225" i="102"/>
  <c r="Q490" i="102" l="1"/>
  <c r="Q491" i="102"/>
  <c r="Q492" i="102"/>
  <c r="Q493" i="102"/>
  <c r="Q494" i="102"/>
  <c r="Q495" i="102"/>
  <c r="Q496" i="102"/>
  <c r="Q497" i="102"/>
  <c r="Q498" i="102"/>
  <c r="Q499" i="102"/>
  <c r="Q500" i="102"/>
  <c r="Q501" i="102"/>
  <c r="Q502" i="102"/>
  <c r="Q503" i="102"/>
  <c r="Q504" i="102"/>
  <c r="Q505" i="102"/>
  <c r="Q506" i="102"/>
  <c r="Q507" i="102"/>
  <c r="Q508" i="102"/>
  <c r="Q509" i="102"/>
  <c r="Q510" i="102"/>
  <c r="Q511" i="102"/>
  <c r="Q512" i="102"/>
  <c r="Q513" i="102"/>
  <c r="Q514" i="102"/>
  <c r="Q515" i="102"/>
  <c r="Q516" i="102"/>
  <c r="Q517" i="102"/>
  <c r="Q518" i="102"/>
  <c r="Q519" i="102"/>
  <c r="Q520" i="102"/>
  <c r="Q521" i="102"/>
  <c r="Q522" i="102"/>
  <c r="Q523" i="102"/>
  <c r="Q524" i="102"/>
  <c r="Q525" i="102"/>
  <c r="Q526" i="102"/>
  <c r="Q527" i="102"/>
  <c r="Q528" i="102"/>
  <c r="Q529" i="102"/>
  <c r="Q530" i="102"/>
  <c r="Q531" i="102"/>
  <c r="Q532" i="102"/>
  <c r="Q533" i="102"/>
  <c r="Q534" i="102"/>
  <c r="Q535" i="102"/>
  <c r="Q536" i="102"/>
  <c r="Q537" i="102"/>
  <c r="Q538" i="102"/>
  <c r="Q539" i="102"/>
  <c r="Q540" i="102"/>
  <c r="Q541" i="102"/>
  <c r="Q542" i="102"/>
  <c r="Q543" i="102"/>
  <c r="Q544" i="102"/>
  <c r="Q545" i="102"/>
  <c r="Q546" i="102"/>
  <c r="Q547" i="102"/>
  <c r="Q548" i="102"/>
  <c r="Q549" i="102"/>
  <c r="Q550" i="102"/>
  <c r="Q551" i="102"/>
  <c r="Q552" i="102"/>
  <c r="Q553" i="102"/>
  <c r="Q554" i="102"/>
  <c r="Q555" i="102"/>
  <c r="Q556" i="102"/>
  <c r="Q557" i="102"/>
  <c r="Q558" i="102"/>
  <c r="Q559" i="102"/>
  <c r="Q560" i="102"/>
  <c r="Q561" i="102"/>
  <c r="Q562" i="102"/>
  <c r="Q563" i="102"/>
  <c r="Q564" i="102"/>
  <c r="Q565" i="102"/>
  <c r="Q566" i="102"/>
  <c r="Q567" i="102"/>
  <c r="Q568" i="102"/>
  <c r="Q569" i="102"/>
  <c r="Q570" i="102"/>
  <c r="Q571" i="102"/>
  <c r="Q572" i="102"/>
  <c r="Q573" i="102"/>
  <c r="Q574" i="102"/>
  <c r="Q575" i="102"/>
  <c r="Q576" i="102"/>
  <c r="Q577" i="102"/>
  <c r="Q578" i="102"/>
  <c r="Q579" i="102"/>
  <c r="Q580" i="102"/>
  <c r="Q581" i="102"/>
  <c r="Q489" i="102"/>
  <c r="P490" i="102"/>
  <c r="P491" i="102"/>
  <c r="P492" i="102"/>
  <c r="P493" i="102"/>
  <c r="P494" i="102"/>
  <c r="P495" i="102"/>
  <c r="P496" i="102"/>
  <c r="P497" i="102"/>
  <c r="P498" i="102"/>
  <c r="P499" i="102"/>
  <c r="P500" i="102"/>
  <c r="P501" i="102"/>
  <c r="P502" i="102"/>
  <c r="P503" i="102"/>
  <c r="P504" i="102"/>
  <c r="P505" i="102"/>
  <c r="P506" i="102"/>
  <c r="P507" i="102"/>
  <c r="P508" i="102"/>
  <c r="P509" i="102"/>
  <c r="P510" i="102"/>
  <c r="P511" i="102"/>
  <c r="P512" i="102"/>
  <c r="P513" i="102"/>
  <c r="P514" i="102"/>
  <c r="P515" i="102"/>
  <c r="P516" i="102"/>
  <c r="P517" i="102"/>
  <c r="P518" i="102"/>
  <c r="P519" i="102"/>
  <c r="P520" i="102"/>
  <c r="P521" i="102"/>
  <c r="P522" i="102"/>
  <c r="P523" i="102"/>
  <c r="P524" i="102"/>
  <c r="P525" i="102"/>
  <c r="P526" i="102"/>
  <c r="P527" i="102"/>
  <c r="P528" i="102"/>
  <c r="P529" i="102"/>
  <c r="P530" i="102"/>
  <c r="P531" i="102"/>
  <c r="P532" i="102"/>
  <c r="P533" i="102"/>
  <c r="P534" i="102"/>
  <c r="P535" i="102"/>
  <c r="P536" i="102"/>
  <c r="P537" i="102"/>
  <c r="P538" i="102"/>
  <c r="P539" i="102"/>
  <c r="P540" i="102"/>
  <c r="P541" i="102"/>
  <c r="P542" i="102"/>
  <c r="P543" i="102"/>
  <c r="P544" i="102"/>
  <c r="P545" i="102"/>
  <c r="P546" i="102"/>
  <c r="P547" i="102"/>
  <c r="P548" i="102"/>
  <c r="P549" i="102"/>
  <c r="P550" i="102"/>
  <c r="P551" i="102"/>
  <c r="P552" i="102"/>
  <c r="P553" i="102"/>
  <c r="P554" i="102"/>
  <c r="P555" i="102"/>
  <c r="P556" i="102"/>
  <c r="P557" i="102"/>
  <c r="P558" i="102"/>
  <c r="P559" i="102"/>
  <c r="P560" i="102"/>
  <c r="P561" i="102"/>
  <c r="P562" i="102"/>
  <c r="P563" i="102"/>
  <c r="P564" i="102"/>
  <c r="P565" i="102"/>
  <c r="P566" i="102"/>
  <c r="P567" i="102"/>
  <c r="P568" i="102"/>
  <c r="P569" i="102"/>
  <c r="P570" i="102"/>
  <c r="P571" i="102"/>
  <c r="P572" i="102"/>
  <c r="P573" i="102"/>
  <c r="P574" i="102"/>
  <c r="P575" i="102"/>
  <c r="P576" i="102"/>
  <c r="P577" i="102"/>
  <c r="P578" i="102"/>
  <c r="P579" i="102"/>
  <c r="P580" i="102"/>
  <c r="P581" i="102"/>
  <c r="P489" i="102"/>
  <c r="O490" i="102"/>
  <c r="O491" i="102"/>
  <c r="O492" i="102"/>
  <c r="O493" i="102"/>
  <c r="O494" i="102"/>
  <c r="O495" i="102"/>
  <c r="O496" i="102"/>
  <c r="O497" i="102"/>
  <c r="O498" i="102"/>
  <c r="O499" i="102"/>
  <c r="O500" i="102"/>
  <c r="O501" i="102"/>
  <c r="O502" i="102"/>
  <c r="O503" i="102"/>
  <c r="O504" i="102"/>
  <c r="O505" i="102"/>
  <c r="O506" i="102"/>
  <c r="O507" i="102"/>
  <c r="O508" i="102"/>
  <c r="O509" i="102"/>
  <c r="O510" i="102"/>
  <c r="O511" i="102"/>
  <c r="O512" i="102"/>
  <c r="O513" i="102"/>
  <c r="O514" i="102"/>
  <c r="O515" i="102"/>
  <c r="O516" i="102"/>
  <c r="O517" i="102"/>
  <c r="O518" i="102"/>
  <c r="O519" i="102"/>
  <c r="O520" i="102"/>
  <c r="O521" i="102"/>
  <c r="O522" i="102"/>
  <c r="O523" i="102"/>
  <c r="O524" i="102"/>
  <c r="O525" i="102"/>
  <c r="O526" i="102"/>
  <c r="O527" i="102"/>
  <c r="O528" i="102"/>
  <c r="O529" i="102"/>
  <c r="O530" i="102"/>
  <c r="O531" i="102"/>
  <c r="O532" i="102"/>
  <c r="O533" i="102"/>
  <c r="O534" i="102"/>
  <c r="O535" i="102"/>
  <c r="O536" i="102"/>
  <c r="O537" i="102"/>
  <c r="O538" i="102"/>
  <c r="O539" i="102"/>
  <c r="O540" i="102"/>
  <c r="O541" i="102"/>
  <c r="O542" i="102"/>
  <c r="O543" i="102"/>
  <c r="O544" i="102"/>
  <c r="O545" i="102"/>
  <c r="O546" i="102"/>
  <c r="O547" i="102"/>
  <c r="O548" i="102"/>
  <c r="O549" i="102"/>
  <c r="O550" i="102"/>
  <c r="O551" i="102"/>
  <c r="O552" i="102"/>
  <c r="O553" i="102"/>
  <c r="O554" i="102"/>
  <c r="O555" i="102"/>
  <c r="O556" i="102"/>
  <c r="O557" i="102"/>
  <c r="O558" i="102"/>
  <c r="O559" i="102"/>
  <c r="O560" i="102"/>
  <c r="O561" i="102"/>
  <c r="O562" i="102"/>
  <c r="O563" i="102"/>
  <c r="O564" i="102"/>
  <c r="O565" i="102"/>
  <c r="O566" i="102"/>
  <c r="O567" i="102"/>
  <c r="O568" i="102"/>
  <c r="O569" i="102"/>
  <c r="O570" i="102"/>
  <c r="O571" i="102"/>
  <c r="O572" i="102"/>
  <c r="O573" i="102"/>
  <c r="O574" i="102"/>
  <c r="O575" i="102"/>
  <c r="O576" i="102"/>
  <c r="O577" i="102"/>
  <c r="O578" i="102"/>
  <c r="O579" i="102"/>
  <c r="O580" i="102"/>
  <c r="O581" i="102"/>
  <c r="O489" i="102"/>
  <c r="N490" i="102"/>
  <c r="N491" i="102"/>
  <c r="N492" i="102"/>
  <c r="N493" i="102"/>
  <c r="N494" i="102"/>
  <c r="N495" i="102"/>
  <c r="N496" i="102"/>
  <c r="N497" i="102"/>
  <c r="N498" i="102"/>
  <c r="N499" i="102"/>
  <c r="N500" i="102"/>
  <c r="N501" i="102"/>
  <c r="N502" i="102"/>
  <c r="N503" i="102"/>
  <c r="N504" i="102"/>
  <c r="N505" i="102"/>
  <c r="N506" i="102"/>
  <c r="N507" i="102"/>
  <c r="N508" i="102"/>
  <c r="N509" i="102"/>
  <c r="N510" i="102"/>
  <c r="N511" i="102"/>
  <c r="N512" i="102"/>
  <c r="N513" i="102"/>
  <c r="N514" i="102"/>
  <c r="N515" i="102"/>
  <c r="N516" i="102"/>
  <c r="N517" i="102"/>
  <c r="N518" i="102"/>
  <c r="N519" i="102"/>
  <c r="N520" i="102"/>
  <c r="N521" i="102"/>
  <c r="N522" i="102"/>
  <c r="N523" i="102"/>
  <c r="N524" i="102"/>
  <c r="N525" i="102"/>
  <c r="N526" i="102"/>
  <c r="N527" i="102"/>
  <c r="N528" i="102"/>
  <c r="N529" i="102"/>
  <c r="N530" i="102"/>
  <c r="N531" i="102"/>
  <c r="N532" i="102"/>
  <c r="N533" i="102"/>
  <c r="N534" i="102"/>
  <c r="N535" i="102"/>
  <c r="N536" i="102"/>
  <c r="N537" i="102"/>
  <c r="N538" i="102"/>
  <c r="N539" i="102"/>
  <c r="N540" i="102"/>
  <c r="N541" i="102"/>
  <c r="N542" i="102"/>
  <c r="N543" i="102"/>
  <c r="N544" i="102"/>
  <c r="N545" i="102"/>
  <c r="N546" i="102"/>
  <c r="N547" i="102"/>
  <c r="N548" i="102"/>
  <c r="N549" i="102"/>
  <c r="N550" i="102"/>
  <c r="N551" i="102"/>
  <c r="N552" i="102"/>
  <c r="N553" i="102"/>
  <c r="N554" i="102"/>
  <c r="N555" i="102"/>
  <c r="N556" i="102"/>
  <c r="N557" i="102"/>
  <c r="N558" i="102"/>
  <c r="N559" i="102"/>
  <c r="N560" i="102"/>
  <c r="N561" i="102"/>
  <c r="N562" i="102"/>
  <c r="N563" i="102"/>
  <c r="N564" i="102"/>
  <c r="N565" i="102"/>
  <c r="N566" i="102"/>
  <c r="N567" i="102"/>
  <c r="N568" i="102"/>
  <c r="N569" i="102"/>
  <c r="N570" i="102"/>
  <c r="N571" i="102"/>
  <c r="N572" i="102"/>
  <c r="N573" i="102"/>
  <c r="N574" i="102"/>
  <c r="N575" i="102"/>
  <c r="N576" i="102"/>
  <c r="N577" i="102"/>
  <c r="N578" i="102"/>
  <c r="N579" i="102"/>
  <c r="N580" i="102"/>
  <c r="N581" i="102"/>
  <c r="N489" i="102"/>
  <c r="M490" i="102"/>
  <c r="M491" i="102"/>
  <c r="M492" i="102"/>
  <c r="M493" i="102"/>
  <c r="M494" i="102"/>
  <c r="M495" i="102"/>
  <c r="M496" i="102"/>
  <c r="M497" i="102"/>
  <c r="M498" i="102"/>
  <c r="M499" i="102"/>
  <c r="M500" i="102"/>
  <c r="M501" i="102"/>
  <c r="M502" i="102"/>
  <c r="M503" i="102"/>
  <c r="M504" i="102"/>
  <c r="M505" i="102"/>
  <c r="M506" i="102"/>
  <c r="M507" i="102"/>
  <c r="M508" i="102"/>
  <c r="M509" i="102"/>
  <c r="M510" i="102"/>
  <c r="M511" i="102"/>
  <c r="M512" i="102"/>
  <c r="M513" i="102"/>
  <c r="M514" i="102"/>
  <c r="M515" i="102"/>
  <c r="M516" i="102"/>
  <c r="M517" i="102"/>
  <c r="M518" i="102"/>
  <c r="M519" i="102"/>
  <c r="M520" i="102"/>
  <c r="M521" i="102"/>
  <c r="M522" i="102"/>
  <c r="M523" i="102"/>
  <c r="M524" i="102"/>
  <c r="M525" i="102"/>
  <c r="M526" i="102"/>
  <c r="M527" i="102"/>
  <c r="M528" i="102"/>
  <c r="M529" i="102"/>
  <c r="M530" i="102"/>
  <c r="M531" i="102"/>
  <c r="M532" i="102"/>
  <c r="M533" i="102"/>
  <c r="M534" i="102"/>
  <c r="M535" i="102"/>
  <c r="M536" i="102"/>
  <c r="M537" i="102"/>
  <c r="M538" i="102"/>
  <c r="M539" i="102"/>
  <c r="M540" i="102"/>
  <c r="M541" i="102"/>
  <c r="M542" i="102"/>
  <c r="M543" i="102"/>
  <c r="M544" i="102"/>
  <c r="M545" i="102"/>
  <c r="M546" i="102"/>
  <c r="M547" i="102"/>
  <c r="M548" i="102"/>
  <c r="M549" i="102"/>
  <c r="M550" i="102"/>
  <c r="M551" i="102"/>
  <c r="M552" i="102"/>
  <c r="M553" i="102"/>
  <c r="M554" i="102"/>
  <c r="M555" i="102"/>
  <c r="M556" i="102"/>
  <c r="M557" i="102"/>
  <c r="M558" i="102"/>
  <c r="M559" i="102"/>
  <c r="M560" i="102"/>
  <c r="M561" i="102"/>
  <c r="M562" i="102"/>
  <c r="M563" i="102"/>
  <c r="M564" i="102"/>
  <c r="M565" i="102"/>
  <c r="M566" i="102"/>
  <c r="M567" i="102"/>
  <c r="M568" i="102"/>
  <c r="M569" i="102"/>
  <c r="M570" i="102"/>
  <c r="M571" i="102"/>
  <c r="M572" i="102"/>
  <c r="M573" i="102"/>
  <c r="M574" i="102"/>
  <c r="M575" i="102"/>
  <c r="M576" i="102"/>
  <c r="M577" i="102"/>
  <c r="M578" i="102"/>
  <c r="M579" i="102"/>
  <c r="M580" i="102"/>
  <c r="M581" i="102"/>
  <c r="M489" i="102"/>
  <c r="L581" i="102"/>
  <c r="L490" i="102"/>
  <c r="L491" i="102"/>
  <c r="L492" i="102"/>
  <c r="L493" i="102"/>
  <c r="L494" i="102"/>
  <c r="L495" i="102"/>
  <c r="L496" i="102"/>
  <c r="L497" i="102"/>
  <c r="L498" i="102"/>
  <c r="L499" i="102"/>
  <c r="L500" i="102"/>
  <c r="L501" i="102"/>
  <c r="L502" i="102"/>
  <c r="L503" i="102"/>
  <c r="L504" i="102"/>
  <c r="L505" i="102"/>
  <c r="L506" i="102"/>
  <c r="L507" i="102"/>
  <c r="L508" i="102"/>
  <c r="L509" i="102"/>
  <c r="L510" i="102"/>
  <c r="L511" i="102"/>
  <c r="L512" i="102"/>
  <c r="L513" i="102"/>
  <c r="L514" i="102"/>
  <c r="L515" i="102"/>
  <c r="L516" i="102"/>
  <c r="L517" i="102"/>
  <c r="L518" i="102"/>
  <c r="L519" i="102"/>
  <c r="L520" i="102"/>
  <c r="L521" i="102"/>
  <c r="L522" i="102"/>
  <c r="L523" i="102"/>
  <c r="L524" i="102"/>
  <c r="L525" i="102"/>
  <c r="L526" i="102"/>
  <c r="L527" i="102"/>
  <c r="L528" i="102"/>
  <c r="L529" i="102"/>
  <c r="L530" i="102"/>
  <c r="L531" i="102"/>
  <c r="L532" i="102"/>
  <c r="L533" i="102"/>
  <c r="L534" i="102"/>
  <c r="L535" i="102"/>
  <c r="L536" i="102"/>
  <c r="L537" i="102"/>
  <c r="L538" i="102"/>
  <c r="L539" i="102"/>
  <c r="L540" i="102"/>
  <c r="L541" i="102"/>
  <c r="L542" i="102"/>
  <c r="L543" i="102"/>
  <c r="L544" i="102"/>
  <c r="L545" i="102"/>
  <c r="L546" i="102"/>
  <c r="L547" i="102"/>
  <c r="L548" i="102"/>
  <c r="L549" i="102"/>
  <c r="L550" i="102"/>
  <c r="L551" i="102"/>
  <c r="L552" i="102"/>
  <c r="L553" i="102"/>
  <c r="L554" i="102"/>
  <c r="L555" i="102"/>
  <c r="L556" i="102"/>
  <c r="L557" i="102"/>
  <c r="L558" i="102"/>
  <c r="L559" i="102"/>
  <c r="L560" i="102"/>
  <c r="L561" i="102"/>
  <c r="L562" i="102"/>
  <c r="L563" i="102"/>
  <c r="L564" i="102"/>
  <c r="L565" i="102"/>
  <c r="L566" i="102"/>
  <c r="L567" i="102"/>
  <c r="L568" i="102"/>
  <c r="L569" i="102"/>
  <c r="L570" i="102"/>
  <c r="L571" i="102"/>
  <c r="L572" i="102"/>
  <c r="L573" i="102"/>
  <c r="L574" i="102"/>
  <c r="L575" i="102"/>
  <c r="L576" i="102"/>
  <c r="L577" i="102"/>
  <c r="L578" i="102"/>
  <c r="L579" i="102"/>
  <c r="L580" i="102"/>
  <c r="L489" i="102"/>
  <c r="K490" i="102"/>
  <c r="K491" i="102"/>
  <c r="K492" i="102"/>
  <c r="K493" i="102"/>
  <c r="K494" i="102"/>
  <c r="K495" i="102"/>
  <c r="K496" i="102"/>
  <c r="K497" i="102"/>
  <c r="K498" i="102"/>
  <c r="K499" i="102"/>
  <c r="K500" i="102"/>
  <c r="K501" i="102"/>
  <c r="K502" i="102"/>
  <c r="K503" i="102"/>
  <c r="K504" i="102"/>
  <c r="K505" i="102"/>
  <c r="K506" i="102"/>
  <c r="K507" i="102"/>
  <c r="K508" i="102"/>
  <c r="K509" i="102"/>
  <c r="K510" i="102"/>
  <c r="K511" i="102"/>
  <c r="K512" i="102"/>
  <c r="K513" i="102"/>
  <c r="K514" i="102"/>
  <c r="K515" i="102"/>
  <c r="K516" i="102"/>
  <c r="K517" i="102"/>
  <c r="K518" i="102"/>
  <c r="K519" i="102"/>
  <c r="K520" i="102"/>
  <c r="K521" i="102"/>
  <c r="K522" i="102"/>
  <c r="K523" i="102"/>
  <c r="K524" i="102"/>
  <c r="K525" i="102"/>
  <c r="K526" i="102"/>
  <c r="K527" i="102"/>
  <c r="K528" i="102"/>
  <c r="K529" i="102"/>
  <c r="K530" i="102"/>
  <c r="K531" i="102"/>
  <c r="K532" i="102"/>
  <c r="K533" i="102"/>
  <c r="K534" i="102"/>
  <c r="K535" i="102"/>
  <c r="K536" i="102"/>
  <c r="K537" i="102"/>
  <c r="K538" i="102"/>
  <c r="K539" i="102"/>
  <c r="K540" i="102"/>
  <c r="K541" i="102"/>
  <c r="K542" i="102"/>
  <c r="K543" i="102"/>
  <c r="K544" i="102"/>
  <c r="K545" i="102"/>
  <c r="K546" i="102"/>
  <c r="K547" i="102"/>
  <c r="K548" i="102"/>
  <c r="K549" i="102"/>
  <c r="K550" i="102"/>
  <c r="K551" i="102"/>
  <c r="K552" i="102"/>
  <c r="K553" i="102"/>
  <c r="K554" i="102"/>
  <c r="K555" i="102"/>
  <c r="K556" i="102"/>
  <c r="K557" i="102"/>
  <c r="K558" i="102"/>
  <c r="K559" i="102"/>
  <c r="K560" i="102"/>
  <c r="K561" i="102"/>
  <c r="K562" i="102"/>
  <c r="K563" i="102"/>
  <c r="K564" i="102"/>
  <c r="K565" i="102"/>
  <c r="K566" i="102"/>
  <c r="K567" i="102"/>
  <c r="K568" i="102"/>
  <c r="K569" i="102"/>
  <c r="K570" i="102"/>
  <c r="K571" i="102"/>
  <c r="K572" i="102"/>
  <c r="K573" i="102"/>
  <c r="K574" i="102"/>
  <c r="K575" i="102"/>
  <c r="K576" i="102"/>
  <c r="K577" i="102"/>
  <c r="K578" i="102"/>
  <c r="K579" i="102"/>
  <c r="K580" i="102"/>
  <c r="K581" i="102"/>
  <c r="K489" i="102"/>
  <c r="J490" i="102"/>
  <c r="J491" i="102"/>
  <c r="J492" i="102"/>
  <c r="J493" i="102"/>
  <c r="J494" i="102"/>
  <c r="J495" i="102"/>
  <c r="J496" i="102"/>
  <c r="J497" i="102"/>
  <c r="J498" i="102"/>
  <c r="J499" i="102"/>
  <c r="J500" i="102"/>
  <c r="J501" i="102"/>
  <c r="J502" i="102"/>
  <c r="J503" i="102"/>
  <c r="J504" i="102"/>
  <c r="J505" i="102"/>
  <c r="J506" i="102"/>
  <c r="J507" i="102"/>
  <c r="J508" i="102"/>
  <c r="J509" i="102"/>
  <c r="J510" i="102"/>
  <c r="J511" i="102"/>
  <c r="J512" i="102"/>
  <c r="J513" i="102"/>
  <c r="J514" i="102"/>
  <c r="J515" i="102"/>
  <c r="J516" i="102"/>
  <c r="J517" i="102"/>
  <c r="J518" i="102"/>
  <c r="J519" i="102"/>
  <c r="J520" i="102"/>
  <c r="J521" i="102"/>
  <c r="J522" i="102"/>
  <c r="J523" i="102"/>
  <c r="J524" i="102"/>
  <c r="J525" i="102"/>
  <c r="J526" i="102"/>
  <c r="J527" i="102"/>
  <c r="J528" i="102"/>
  <c r="J529" i="102"/>
  <c r="J530" i="102"/>
  <c r="J531" i="102"/>
  <c r="J532" i="102"/>
  <c r="J533" i="102"/>
  <c r="J534" i="102"/>
  <c r="J535" i="102"/>
  <c r="J536" i="102"/>
  <c r="J537" i="102"/>
  <c r="J538" i="102"/>
  <c r="J539" i="102"/>
  <c r="J540" i="102"/>
  <c r="J541" i="102"/>
  <c r="J542" i="102"/>
  <c r="J543" i="102"/>
  <c r="J544" i="102"/>
  <c r="J545" i="102"/>
  <c r="J546" i="102"/>
  <c r="J547" i="102"/>
  <c r="J548" i="102"/>
  <c r="J549" i="102"/>
  <c r="J550" i="102"/>
  <c r="J551" i="102"/>
  <c r="J552" i="102"/>
  <c r="J553" i="102"/>
  <c r="J554" i="102"/>
  <c r="J555" i="102"/>
  <c r="J556" i="102"/>
  <c r="J557" i="102"/>
  <c r="J558" i="102"/>
  <c r="J559" i="102"/>
  <c r="J560" i="102"/>
  <c r="J561" i="102"/>
  <c r="J562" i="102"/>
  <c r="J563" i="102"/>
  <c r="J564" i="102"/>
  <c r="J565" i="102"/>
  <c r="J566" i="102"/>
  <c r="J567" i="102"/>
  <c r="J568" i="102"/>
  <c r="J569" i="102"/>
  <c r="J570" i="102"/>
  <c r="J571" i="102"/>
  <c r="J572" i="102"/>
  <c r="J573" i="102"/>
  <c r="J574" i="102"/>
  <c r="J575" i="102"/>
  <c r="J576" i="102"/>
  <c r="J577" i="102"/>
  <c r="J578" i="102"/>
  <c r="J579" i="102"/>
  <c r="J580" i="102"/>
  <c r="J581" i="102"/>
  <c r="J489" i="102"/>
  <c r="H490" i="102"/>
  <c r="H491" i="102"/>
  <c r="H492" i="102"/>
  <c r="H493" i="102"/>
  <c r="H494" i="102"/>
  <c r="H495" i="102"/>
  <c r="H496" i="102"/>
  <c r="H497" i="102"/>
  <c r="H498" i="102"/>
  <c r="H499" i="102"/>
  <c r="H500" i="102"/>
  <c r="H501" i="102"/>
  <c r="H502" i="102"/>
  <c r="H503" i="102"/>
  <c r="H504" i="102"/>
  <c r="H505" i="102"/>
  <c r="H506" i="102"/>
  <c r="H507" i="102"/>
  <c r="H508" i="102"/>
  <c r="H509" i="102"/>
  <c r="H510" i="102"/>
  <c r="H511" i="102"/>
  <c r="H512" i="102"/>
  <c r="H513" i="102"/>
  <c r="H514" i="102"/>
  <c r="H515" i="102"/>
  <c r="H516" i="102"/>
  <c r="H517" i="102"/>
  <c r="H518" i="102"/>
  <c r="H519" i="102"/>
  <c r="H520" i="102"/>
  <c r="H521" i="102"/>
  <c r="H522" i="102"/>
  <c r="H523" i="102"/>
  <c r="H524" i="102"/>
  <c r="H525" i="102"/>
  <c r="H526" i="102"/>
  <c r="H527" i="102"/>
  <c r="H528" i="102"/>
  <c r="H529" i="102"/>
  <c r="H530" i="102"/>
  <c r="H531" i="102"/>
  <c r="H532" i="102"/>
  <c r="H533" i="102"/>
  <c r="H534" i="102"/>
  <c r="H535" i="102"/>
  <c r="H536" i="102"/>
  <c r="H537" i="102"/>
  <c r="H538" i="102"/>
  <c r="H539" i="102"/>
  <c r="H540" i="102"/>
  <c r="H541" i="102"/>
  <c r="H542" i="102"/>
  <c r="H543" i="102"/>
  <c r="H544" i="102"/>
  <c r="H545" i="102"/>
  <c r="H546" i="102"/>
  <c r="H547" i="102"/>
  <c r="H548" i="102"/>
  <c r="H549" i="102"/>
  <c r="H550" i="102"/>
  <c r="H551" i="102"/>
  <c r="H552" i="102"/>
  <c r="H553" i="102"/>
  <c r="H554" i="102"/>
  <c r="H555" i="102"/>
  <c r="H556" i="102"/>
  <c r="H557" i="102"/>
  <c r="H558" i="102"/>
  <c r="H559" i="102"/>
  <c r="H560" i="102"/>
  <c r="H561" i="102"/>
  <c r="H562" i="102"/>
  <c r="H563" i="102"/>
  <c r="H564" i="102"/>
  <c r="H565" i="102"/>
  <c r="H566" i="102"/>
  <c r="H567" i="102"/>
  <c r="H568" i="102"/>
  <c r="H569" i="102"/>
  <c r="H570" i="102"/>
  <c r="H571" i="102"/>
  <c r="H572" i="102"/>
  <c r="H573" i="102"/>
  <c r="H574" i="102"/>
  <c r="H575" i="102"/>
  <c r="H576" i="102"/>
  <c r="H577" i="102"/>
  <c r="H578" i="102"/>
  <c r="H579" i="102"/>
  <c r="H580" i="102"/>
  <c r="H581" i="102"/>
  <c r="I490" i="102"/>
  <c r="I491" i="102"/>
  <c r="I492" i="102"/>
  <c r="I493" i="102"/>
  <c r="I494" i="102"/>
  <c r="I495" i="102"/>
  <c r="I496" i="102"/>
  <c r="I497" i="102"/>
  <c r="I498" i="102"/>
  <c r="I499" i="102"/>
  <c r="I500" i="102"/>
  <c r="I501" i="102"/>
  <c r="I502" i="102"/>
  <c r="I503" i="102"/>
  <c r="I504" i="102"/>
  <c r="I505" i="102"/>
  <c r="I506" i="102"/>
  <c r="I507" i="102"/>
  <c r="I508" i="102"/>
  <c r="I509" i="102"/>
  <c r="I510" i="102"/>
  <c r="I511" i="102"/>
  <c r="I512" i="102"/>
  <c r="I513" i="102"/>
  <c r="I514" i="102"/>
  <c r="I515" i="102"/>
  <c r="I516" i="102"/>
  <c r="I517" i="102"/>
  <c r="I518" i="102"/>
  <c r="I519" i="102"/>
  <c r="I520" i="102"/>
  <c r="I521" i="102"/>
  <c r="I522" i="102"/>
  <c r="I523" i="102"/>
  <c r="I524" i="102"/>
  <c r="I525" i="102"/>
  <c r="I526" i="102"/>
  <c r="I527" i="102"/>
  <c r="I528" i="102"/>
  <c r="I529" i="102"/>
  <c r="I530" i="102"/>
  <c r="I531" i="102"/>
  <c r="I532" i="102"/>
  <c r="I533" i="102"/>
  <c r="I534" i="102"/>
  <c r="I535" i="102"/>
  <c r="I536" i="102"/>
  <c r="I537" i="102"/>
  <c r="I538" i="102"/>
  <c r="I539" i="102"/>
  <c r="I540" i="102"/>
  <c r="I541" i="102"/>
  <c r="I542" i="102"/>
  <c r="I543" i="102"/>
  <c r="I544" i="102"/>
  <c r="I545" i="102"/>
  <c r="I546" i="102"/>
  <c r="I547" i="102"/>
  <c r="I548" i="102"/>
  <c r="I549" i="102"/>
  <c r="I550" i="102"/>
  <c r="I551" i="102"/>
  <c r="I552" i="102"/>
  <c r="I553" i="102"/>
  <c r="I554" i="102"/>
  <c r="I555" i="102"/>
  <c r="I556" i="102"/>
  <c r="I557" i="102"/>
  <c r="I558" i="102"/>
  <c r="I559" i="102"/>
  <c r="I560" i="102"/>
  <c r="I561" i="102"/>
  <c r="I562" i="102"/>
  <c r="I563" i="102"/>
  <c r="I564" i="102"/>
  <c r="I565" i="102"/>
  <c r="I566" i="102"/>
  <c r="I567" i="102"/>
  <c r="I568" i="102"/>
  <c r="I569" i="102"/>
  <c r="I570" i="102"/>
  <c r="I571" i="102"/>
  <c r="I572" i="102"/>
  <c r="I573" i="102"/>
  <c r="I574" i="102"/>
  <c r="I575" i="102"/>
  <c r="I576" i="102"/>
  <c r="I577" i="102"/>
  <c r="I578" i="102"/>
  <c r="I579" i="102"/>
  <c r="I580" i="102"/>
  <c r="I581" i="102"/>
  <c r="I489" i="102"/>
  <c r="H489" i="102"/>
  <c r="G490" i="102"/>
  <c r="G491" i="102"/>
  <c r="G492" i="102"/>
  <c r="G493" i="102"/>
  <c r="G494" i="102"/>
  <c r="G495" i="102"/>
  <c r="G496" i="102"/>
  <c r="G497" i="102"/>
  <c r="G498" i="102"/>
  <c r="G499" i="102"/>
  <c r="G500" i="102"/>
  <c r="G501" i="102"/>
  <c r="G502" i="102"/>
  <c r="G503" i="102"/>
  <c r="G504" i="102"/>
  <c r="G505" i="102"/>
  <c r="G506" i="102"/>
  <c r="G507" i="102"/>
  <c r="G508" i="102"/>
  <c r="G509" i="102"/>
  <c r="G510" i="102"/>
  <c r="G511" i="102"/>
  <c r="G512" i="102"/>
  <c r="G513" i="102"/>
  <c r="G514" i="102"/>
  <c r="G515" i="102"/>
  <c r="G516" i="102"/>
  <c r="G517" i="102"/>
  <c r="G518" i="102"/>
  <c r="G519" i="102"/>
  <c r="G520" i="102"/>
  <c r="G521" i="102"/>
  <c r="G522" i="102"/>
  <c r="G523" i="102"/>
  <c r="G524" i="102"/>
  <c r="G525" i="102"/>
  <c r="G526" i="102"/>
  <c r="G527" i="102"/>
  <c r="G528" i="102"/>
  <c r="G529" i="102"/>
  <c r="G530" i="102"/>
  <c r="G531" i="102"/>
  <c r="G532" i="102"/>
  <c r="G533" i="102"/>
  <c r="G534" i="102"/>
  <c r="G535" i="102"/>
  <c r="G536" i="102"/>
  <c r="G537" i="102"/>
  <c r="G538" i="102"/>
  <c r="G539" i="102"/>
  <c r="G540" i="102"/>
  <c r="G541" i="102"/>
  <c r="G542" i="102"/>
  <c r="G543" i="102"/>
  <c r="G544" i="102"/>
  <c r="G545" i="102"/>
  <c r="G546" i="102"/>
  <c r="G547" i="102"/>
  <c r="G548" i="102"/>
  <c r="G549" i="102"/>
  <c r="G550" i="102"/>
  <c r="G551" i="102"/>
  <c r="G552" i="102"/>
  <c r="G553" i="102"/>
  <c r="G554" i="102"/>
  <c r="G555" i="102"/>
  <c r="G556" i="102"/>
  <c r="G557" i="102"/>
  <c r="G558" i="102"/>
  <c r="G559" i="102"/>
  <c r="G560" i="102"/>
  <c r="G561" i="102"/>
  <c r="G562" i="102"/>
  <c r="G563" i="102"/>
  <c r="G564" i="102"/>
  <c r="G565" i="102"/>
  <c r="G566" i="102"/>
  <c r="G567" i="102"/>
  <c r="G568" i="102"/>
  <c r="G569" i="102"/>
  <c r="G570" i="102"/>
  <c r="G571" i="102"/>
  <c r="G572" i="102"/>
  <c r="G573" i="102"/>
  <c r="G574" i="102"/>
  <c r="G575" i="102"/>
  <c r="G576" i="102"/>
  <c r="G577" i="102"/>
  <c r="G578" i="102"/>
  <c r="G579" i="102"/>
  <c r="G580" i="102"/>
  <c r="G581" i="102"/>
  <c r="G489" i="102"/>
  <c r="F490" i="102"/>
  <c r="F491" i="102"/>
  <c r="F492" i="102"/>
  <c r="F493" i="102"/>
  <c r="F494" i="102"/>
  <c r="F495" i="102"/>
  <c r="F496" i="102"/>
  <c r="F497" i="102"/>
  <c r="F498" i="102"/>
  <c r="F499" i="102"/>
  <c r="F500" i="102"/>
  <c r="F501" i="102"/>
  <c r="F502" i="102"/>
  <c r="F503" i="102"/>
  <c r="F504" i="102"/>
  <c r="F505" i="102"/>
  <c r="F506" i="102"/>
  <c r="F507" i="102"/>
  <c r="F508" i="102"/>
  <c r="F509" i="102"/>
  <c r="F510" i="102"/>
  <c r="F511" i="102"/>
  <c r="F512" i="102"/>
  <c r="F513" i="102"/>
  <c r="F514" i="102"/>
  <c r="F515" i="102"/>
  <c r="F516" i="102"/>
  <c r="F517" i="102"/>
  <c r="F518" i="102"/>
  <c r="F519" i="102"/>
  <c r="F520" i="102"/>
  <c r="F521" i="102"/>
  <c r="F522" i="102"/>
  <c r="F523" i="102"/>
  <c r="F524" i="102"/>
  <c r="F525" i="102"/>
  <c r="F526" i="102"/>
  <c r="F527" i="102"/>
  <c r="F528" i="102"/>
  <c r="F529" i="102"/>
  <c r="F530" i="102"/>
  <c r="F531" i="102"/>
  <c r="F532" i="102"/>
  <c r="F533" i="102"/>
  <c r="F534" i="102"/>
  <c r="F535" i="102"/>
  <c r="F536" i="102"/>
  <c r="F537" i="102"/>
  <c r="F538" i="102"/>
  <c r="F539" i="102"/>
  <c r="F540" i="102"/>
  <c r="F541" i="102"/>
  <c r="F542" i="102"/>
  <c r="F543" i="102"/>
  <c r="F544" i="102"/>
  <c r="F545" i="102"/>
  <c r="F546" i="102"/>
  <c r="F547" i="102"/>
  <c r="F548" i="102"/>
  <c r="F549" i="102"/>
  <c r="F550" i="102"/>
  <c r="F551" i="102"/>
  <c r="F552" i="102"/>
  <c r="F553" i="102"/>
  <c r="F554" i="102"/>
  <c r="F555" i="102"/>
  <c r="F556" i="102"/>
  <c r="F557" i="102"/>
  <c r="F558" i="102"/>
  <c r="F559" i="102"/>
  <c r="F560" i="102"/>
  <c r="F561" i="102"/>
  <c r="F562" i="102"/>
  <c r="F563" i="102"/>
  <c r="F564" i="102"/>
  <c r="F565" i="102"/>
  <c r="F566" i="102"/>
  <c r="F567" i="102"/>
  <c r="F568" i="102"/>
  <c r="F569" i="102"/>
  <c r="F570" i="102"/>
  <c r="F571" i="102"/>
  <c r="F572" i="102"/>
  <c r="F573" i="102"/>
  <c r="F574" i="102"/>
  <c r="F575" i="102"/>
  <c r="F576" i="102"/>
  <c r="F577" i="102"/>
  <c r="F578" i="102"/>
  <c r="F579" i="102"/>
  <c r="F580" i="102"/>
  <c r="F581" i="102"/>
  <c r="F489" i="102"/>
  <c r="E490" i="102"/>
  <c r="E491" i="102"/>
  <c r="E492" i="102"/>
  <c r="E493" i="102"/>
  <c r="E494" i="102"/>
  <c r="E495" i="102"/>
  <c r="E496" i="102"/>
  <c r="E497" i="102"/>
  <c r="E498" i="102"/>
  <c r="E499" i="102"/>
  <c r="E500" i="102"/>
  <c r="E501" i="102"/>
  <c r="E502" i="102"/>
  <c r="E503" i="102"/>
  <c r="E504" i="102"/>
  <c r="E505" i="102"/>
  <c r="E506" i="102"/>
  <c r="E507" i="102"/>
  <c r="E508" i="102"/>
  <c r="E509" i="102"/>
  <c r="E510" i="102"/>
  <c r="E511" i="102"/>
  <c r="E512" i="102"/>
  <c r="E513" i="102"/>
  <c r="E514" i="102"/>
  <c r="E515" i="102"/>
  <c r="E516" i="102"/>
  <c r="E517" i="102"/>
  <c r="E518" i="102"/>
  <c r="E519" i="102"/>
  <c r="E520" i="102"/>
  <c r="E521" i="102"/>
  <c r="E522" i="102"/>
  <c r="E523" i="102"/>
  <c r="E524" i="102"/>
  <c r="E525" i="102"/>
  <c r="E526" i="102"/>
  <c r="E527" i="102"/>
  <c r="E528" i="102"/>
  <c r="E529" i="102"/>
  <c r="E530" i="102"/>
  <c r="E531" i="102"/>
  <c r="E532" i="102"/>
  <c r="E533" i="102"/>
  <c r="E534" i="102"/>
  <c r="E535" i="102"/>
  <c r="E536" i="102"/>
  <c r="E537" i="102"/>
  <c r="E538" i="102"/>
  <c r="E539" i="102"/>
  <c r="E540" i="102"/>
  <c r="E541" i="102"/>
  <c r="E542" i="102"/>
  <c r="E543" i="102"/>
  <c r="E544" i="102"/>
  <c r="E545" i="102"/>
  <c r="E546" i="102"/>
  <c r="E547" i="102"/>
  <c r="E548" i="102"/>
  <c r="E549" i="102"/>
  <c r="E550" i="102"/>
  <c r="E551" i="102"/>
  <c r="E552" i="102"/>
  <c r="E553" i="102"/>
  <c r="E554" i="102"/>
  <c r="E555" i="102"/>
  <c r="E556" i="102"/>
  <c r="E557" i="102"/>
  <c r="E558" i="102"/>
  <c r="E559" i="102"/>
  <c r="E560" i="102"/>
  <c r="E561" i="102"/>
  <c r="E562" i="102"/>
  <c r="E563" i="102"/>
  <c r="E564" i="102"/>
  <c r="E565" i="102"/>
  <c r="E566" i="102"/>
  <c r="E567" i="102"/>
  <c r="E568" i="102"/>
  <c r="E569" i="102"/>
  <c r="E570" i="102"/>
  <c r="E571" i="102"/>
  <c r="E572" i="102"/>
  <c r="E573" i="102"/>
  <c r="E574" i="102"/>
  <c r="E575" i="102"/>
  <c r="E576" i="102"/>
  <c r="E577" i="102"/>
  <c r="E578" i="102"/>
  <c r="E579" i="102"/>
  <c r="E580" i="102"/>
  <c r="E581" i="102"/>
  <c r="E489" i="102"/>
  <c r="D491" i="102"/>
  <c r="D492" i="102"/>
  <c r="D493" i="102"/>
  <c r="D494" i="102"/>
  <c r="D495" i="102"/>
  <c r="D496" i="102"/>
  <c r="D497" i="102"/>
  <c r="D498" i="102"/>
  <c r="D499" i="102"/>
  <c r="D500" i="102"/>
  <c r="D501" i="102"/>
  <c r="D502" i="102"/>
  <c r="D503" i="102"/>
  <c r="D504" i="102"/>
  <c r="D505" i="102"/>
  <c r="D506" i="102"/>
  <c r="D507" i="102"/>
  <c r="D508" i="102"/>
  <c r="D509" i="102"/>
  <c r="D510" i="102"/>
  <c r="D511" i="102"/>
  <c r="D512" i="102"/>
  <c r="D513" i="102"/>
  <c r="D514" i="102"/>
  <c r="D515" i="102"/>
  <c r="D516" i="102"/>
  <c r="D517" i="102"/>
  <c r="D518" i="102"/>
  <c r="D519" i="102"/>
  <c r="D520" i="102"/>
  <c r="D521" i="102"/>
  <c r="D522" i="102"/>
  <c r="D523" i="102"/>
  <c r="D524" i="102"/>
  <c r="D525" i="102"/>
  <c r="D526" i="102"/>
  <c r="D527" i="102"/>
  <c r="D528" i="102"/>
  <c r="D529" i="102"/>
  <c r="D530" i="102"/>
  <c r="D531" i="102"/>
  <c r="D532" i="102"/>
  <c r="D533" i="102"/>
  <c r="D534" i="102"/>
  <c r="D535" i="102"/>
  <c r="D536" i="102"/>
  <c r="D537" i="102"/>
  <c r="D538" i="102"/>
  <c r="D539" i="102"/>
  <c r="D540" i="102"/>
  <c r="D541" i="102"/>
  <c r="D542" i="102"/>
  <c r="D543" i="102"/>
  <c r="D544" i="102"/>
  <c r="D545" i="102"/>
  <c r="D546" i="102"/>
  <c r="D547" i="102"/>
  <c r="D548" i="102"/>
  <c r="D549" i="102"/>
  <c r="D550" i="102"/>
  <c r="D551" i="102"/>
  <c r="D552" i="102"/>
  <c r="D553" i="102"/>
  <c r="D554" i="102"/>
  <c r="D555" i="102"/>
  <c r="D556" i="102"/>
  <c r="D557" i="102"/>
  <c r="D558" i="102"/>
  <c r="D559" i="102"/>
  <c r="D560" i="102"/>
  <c r="D561" i="102"/>
  <c r="D562" i="102"/>
  <c r="D563" i="102"/>
  <c r="D564" i="102"/>
  <c r="D565" i="102"/>
  <c r="D566" i="102"/>
  <c r="D567" i="102"/>
  <c r="D568" i="102"/>
  <c r="D569" i="102"/>
  <c r="D570" i="102"/>
  <c r="D571" i="102"/>
  <c r="D572" i="102"/>
  <c r="D573" i="102"/>
  <c r="D574" i="102"/>
  <c r="D575" i="102"/>
  <c r="D576" i="102"/>
  <c r="D577" i="102"/>
  <c r="D578" i="102"/>
  <c r="D579" i="102"/>
  <c r="D580" i="102"/>
  <c r="D581" i="102"/>
  <c r="D489" i="102"/>
  <c r="C496" i="102"/>
  <c r="C497" i="102"/>
  <c r="C498" i="102"/>
  <c r="C499" i="102"/>
  <c r="C500" i="102"/>
  <c r="C501" i="102"/>
  <c r="C502" i="102"/>
  <c r="C503" i="102"/>
  <c r="C504" i="102"/>
  <c r="C505" i="102"/>
  <c r="C506" i="102"/>
  <c r="C507" i="102"/>
  <c r="C508" i="102"/>
  <c r="C509" i="102"/>
  <c r="C510" i="102"/>
  <c r="C511" i="102"/>
  <c r="C512" i="102"/>
  <c r="C513" i="102"/>
  <c r="C514" i="102"/>
  <c r="C515" i="102"/>
  <c r="C516" i="102"/>
  <c r="C517" i="102"/>
  <c r="C518" i="102"/>
  <c r="C519" i="102"/>
  <c r="C520" i="102"/>
  <c r="C521" i="102"/>
  <c r="C522" i="102"/>
  <c r="C523" i="102"/>
  <c r="C524" i="102"/>
  <c r="C525" i="102"/>
  <c r="C526" i="102"/>
  <c r="C527" i="102"/>
  <c r="C528" i="102"/>
  <c r="C529" i="102"/>
  <c r="C530" i="102"/>
  <c r="C531" i="102"/>
  <c r="C532" i="102"/>
  <c r="C533" i="102"/>
  <c r="C534" i="102"/>
  <c r="C535" i="102"/>
  <c r="C536" i="102"/>
  <c r="C537" i="102"/>
  <c r="C538" i="102"/>
  <c r="C539" i="102"/>
  <c r="C540" i="102"/>
  <c r="C541" i="102"/>
  <c r="C542" i="102"/>
  <c r="C543" i="102"/>
  <c r="C544" i="102"/>
  <c r="C545" i="102"/>
  <c r="C546" i="102"/>
  <c r="C547" i="102"/>
  <c r="C548" i="102"/>
  <c r="C549" i="102"/>
  <c r="C550" i="102"/>
  <c r="C551" i="102"/>
  <c r="C552" i="102"/>
  <c r="C553" i="102"/>
  <c r="C554" i="102"/>
  <c r="C555" i="102"/>
  <c r="C556" i="102"/>
  <c r="C557" i="102"/>
  <c r="C558" i="102"/>
  <c r="C559" i="102"/>
  <c r="C560" i="102"/>
  <c r="C561" i="102"/>
  <c r="C562" i="102"/>
  <c r="C563" i="102"/>
  <c r="C564" i="102"/>
  <c r="C565" i="102"/>
  <c r="C566" i="102"/>
  <c r="C567" i="102"/>
  <c r="C568" i="102"/>
  <c r="C569" i="102"/>
  <c r="C570" i="102"/>
  <c r="C571" i="102"/>
  <c r="C572" i="102"/>
  <c r="C573" i="102"/>
  <c r="C574" i="102"/>
  <c r="C575" i="102"/>
  <c r="C576" i="102"/>
  <c r="C577" i="102"/>
  <c r="C578" i="102"/>
  <c r="C579" i="102"/>
  <c r="C580" i="102"/>
  <c r="C581" i="102"/>
  <c r="C490" i="102"/>
  <c r="C491" i="102"/>
  <c r="C492" i="102"/>
  <c r="C493" i="102"/>
  <c r="C494" i="102"/>
  <c r="C495" i="102"/>
  <c r="C489" i="102"/>
  <c r="R547" i="102" l="1"/>
  <c r="T547" i="102" s="1"/>
  <c r="R535" i="102"/>
  <c r="T535" i="102" s="1"/>
  <c r="R559" i="102"/>
  <c r="T559" i="102" s="1"/>
  <c r="R553" i="102"/>
  <c r="T553" i="102" s="1"/>
  <c r="R541" i="102"/>
  <c r="T541" i="102" s="1"/>
  <c r="R549" i="102"/>
  <c r="T549" i="102" s="1"/>
  <c r="R560" i="102"/>
  <c r="T560" i="102" s="1"/>
  <c r="R548" i="102"/>
  <c r="T548" i="102" s="1"/>
  <c r="R536" i="102"/>
  <c r="T536" i="102" s="1"/>
  <c r="R558" i="102"/>
  <c r="T558" i="102" s="1"/>
  <c r="R546" i="102"/>
  <c r="T546" i="102" s="1"/>
  <c r="R534" i="102"/>
  <c r="T534" i="102" s="1"/>
  <c r="R537" i="102"/>
  <c r="T537" i="102" s="1"/>
  <c r="R533" i="102"/>
  <c r="T533" i="102" s="1"/>
  <c r="R556" i="102"/>
  <c r="T556" i="102" s="1"/>
  <c r="R544" i="102"/>
  <c r="T544" i="102" s="1"/>
  <c r="R532" i="102"/>
  <c r="T532" i="102" s="1"/>
  <c r="R557" i="102"/>
  <c r="T557" i="102" s="1"/>
  <c r="R543" i="102"/>
  <c r="T543" i="102" s="1"/>
  <c r="R561" i="102"/>
  <c r="T561" i="102" s="1"/>
  <c r="R545" i="102"/>
  <c r="T545" i="102" s="1"/>
  <c r="R555" i="102"/>
  <c r="T555" i="102" s="1"/>
  <c r="R554" i="102"/>
  <c r="T554" i="102" s="1"/>
  <c r="R542" i="102"/>
  <c r="T542" i="102" s="1"/>
  <c r="R518" i="102"/>
  <c r="T518" i="102" s="1"/>
  <c r="R552" i="102"/>
  <c r="T552" i="102" s="1"/>
  <c r="R540" i="102"/>
  <c r="T540" i="102" s="1"/>
  <c r="R550" i="102"/>
  <c r="T550" i="102" s="1"/>
  <c r="R538" i="102"/>
  <c r="T538" i="102" s="1"/>
  <c r="R526" i="102"/>
  <c r="T526" i="102" s="1"/>
  <c r="R551" i="102"/>
  <c r="T551" i="102" s="1"/>
  <c r="R539" i="102"/>
  <c r="T539" i="102" s="1"/>
  <c r="R499" i="102"/>
  <c r="T499" i="102" s="1"/>
  <c r="R498" i="102"/>
  <c r="T498" i="102" s="1"/>
  <c r="R493" i="102"/>
  <c r="T493" i="102" s="1"/>
  <c r="R492" i="102"/>
  <c r="T492" i="102" s="1"/>
  <c r="R497" i="102"/>
  <c r="T497" i="102" s="1"/>
  <c r="R496" i="102"/>
  <c r="T496" i="102" s="1"/>
  <c r="R494" i="102"/>
  <c r="T494" i="102" s="1"/>
  <c r="R491" i="102"/>
  <c r="T491" i="102" s="1"/>
  <c r="R495" i="102"/>
  <c r="T495" i="102" s="1"/>
  <c r="R489" i="102"/>
  <c r="T489" i="102" s="1"/>
  <c r="D490" i="102"/>
  <c r="R490" i="102" s="1"/>
  <c r="T490" i="102" s="1"/>
  <c r="D327" i="102" l="1"/>
  <c r="D354" i="102"/>
  <c r="D350" i="102"/>
  <c r="D345" i="102"/>
  <c r="D344" i="102"/>
  <c r="D326" i="102"/>
  <c r="D323" i="102"/>
  <c r="D297" i="102"/>
  <c r="F296" i="102" l="1"/>
  <c r="F297" i="102"/>
  <c r="F298" i="102"/>
  <c r="F299" i="102"/>
  <c r="F300" i="102"/>
  <c r="F301" i="102"/>
  <c r="F302" i="102"/>
  <c r="F303" i="102"/>
  <c r="F304" i="102"/>
  <c r="F305" i="102"/>
  <c r="F306" i="102"/>
  <c r="F307" i="102"/>
  <c r="F308" i="102"/>
  <c r="F309" i="102"/>
  <c r="F310" i="102"/>
  <c r="F311" i="102"/>
  <c r="F312" i="102"/>
  <c r="F313" i="102"/>
  <c r="F314" i="102"/>
  <c r="F315" i="102"/>
  <c r="F316" i="102"/>
  <c r="F317" i="102"/>
  <c r="F318" i="102"/>
  <c r="F319" i="102"/>
  <c r="F320" i="102"/>
  <c r="F321" i="102"/>
  <c r="F322" i="102"/>
  <c r="F323" i="102"/>
  <c r="F324" i="102"/>
  <c r="F325" i="102"/>
  <c r="F326" i="102"/>
  <c r="F327" i="102"/>
  <c r="F328" i="102"/>
  <c r="F329" i="102"/>
  <c r="F330" i="102"/>
  <c r="F331" i="102"/>
  <c r="F332" i="102"/>
  <c r="F333" i="102"/>
  <c r="F334" i="102"/>
  <c r="F335" i="102"/>
  <c r="F336" i="102"/>
  <c r="F337" i="102"/>
  <c r="F338" i="102"/>
  <c r="F339" i="102"/>
  <c r="F340" i="102"/>
  <c r="F341" i="102"/>
  <c r="F342" i="102"/>
  <c r="F343" i="102"/>
  <c r="F344" i="102"/>
  <c r="F345" i="102"/>
  <c r="F346" i="102"/>
  <c r="F347" i="102"/>
  <c r="F348" i="102"/>
  <c r="F349" i="102"/>
  <c r="F350" i="102"/>
  <c r="F351" i="102"/>
  <c r="F352" i="102"/>
  <c r="F353" i="102"/>
  <c r="F354" i="102"/>
  <c r="F355" i="102"/>
  <c r="F356" i="102"/>
  <c r="F357" i="102"/>
  <c r="F358" i="102"/>
  <c r="F359" i="102"/>
  <c r="F360" i="102"/>
  <c r="F361" i="102"/>
  <c r="F362" i="102"/>
  <c r="F363" i="102"/>
  <c r="F364" i="102"/>
  <c r="F365" i="102"/>
  <c r="F366" i="102"/>
  <c r="F367" i="102"/>
  <c r="F368" i="102"/>
  <c r="F369" i="102"/>
  <c r="F370" i="102"/>
  <c r="F371" i="102"/>
  <c r="F372" i="102"/>
  <c r="F373" i="102"/>
  <c r="F374" i="102"/>
  <c r="F375" i="102"/>
  <c r="F376" i="102"/>
  <c r="F377" i="102"/>
  <c r="F378" i="102"/>
  <c r="F379" i="102"/>
  <c r="F380" i="102"/>
  <c r="F381" i="102"/>
  <c r="F382" i="102"/>
  <c r="F383" i="102"/>
  <c r="F384" i="102"/>
  <c r="F385" i="102"/>
  <c r="F386" i="102"/>
  <c r="F387" i="102"/>
  <c r="F295" i="102"/>
  <c r="H297" i="102" l="1"/>
  <c r="J388" i="102"/>
  <c r="J389" i="102"/>
  <c r="I294" i="102" l="1"/>
  <c r="I295" i="102"/>
  <c r="I296" i="102"/>
  <c r="I297" i="102"/>
  <c r="I298" i="102"/>
  <c r="I299" i="102"/>
  <c r="I300" i="102"/>
  <c r="I301" i="102"/>
  <c r="I302" i="102"/>
  <c r="I303" i="102"/>
  <c r="I304" i="102"/>
  <c r="I305" i="102"/>
  <c r="I306" i="102"/>
  <c r="I307" i="102"/>
  <c r="I308" i="102"/>
  <c r="I309" i="102"/>
  <c r="I310" i="102"/>
  <c r="I311" i="102"/>
  <c r="I312" i="102"/>
  <c r="I313" i="102"/>
  <c r="I314" i="102"/>
  <c r="I315" i="102"/>
  <c r="I316" i="102"/>
  <c r="I317" i="102"/>
  <c r="I318" i="102"/>
  <c r="I319" i="102"/>
  <c r="I320" i="102"/>
  <c r="I321" i="102"/>
  <c r="I322" i="102"/>
  <c r="I323" i="102"/>
  <c r="I324" i="102"/>
  <c r="I325" i="102"/>
  <c r="I326" i="102"/>
  <c r="I327" i="102"/>
  <c r="I328" i="102"/>
  <c r="I329" i="102"/>
  <c r="I330" i="102"/>
  <c r="I331" i="102"/>
  <c r="I332" i="102"/>
  <c r="I333" i="102"/>
  <c r="I334" i="102"/>
  <c r="I335" i="102"/>
  <c r="I336" i="102"/>
  <c r="I337" i="102"/>
  <c r="I338" i="102"/>
  <c r="I339" i="102"/>
  <c r="I340" i="102"/>
  <c r="I341" i="102"/>
  <c r="I342" i="102"/>
  <c r="I343" i="102"/>
  <c r="I344" i="102"/>
  <c r="I345" i="102"/>
  <c r="I346" i="102"/>
  <c r="I347" i="102"/>
  <c r="I348" i="102"/>
  <c r="I349" i="102"/>
  <c r="I350" i="102"/>
  <c r="I351" i="102"/>
  <c r="I352" i="102"/>
  <c r="I353" i="102"/>
  <c r="I354" i="102"/>
  <c r="I355" i="102"/>
  <c r="I356" i="102"/>
  <c r="I357" i="102"/>
  <c r="I358" i="102"/>
  <c r="I359" i="102"/>
  <c r="I360" i="102"/>
  <c r="I361" i="102"/>
  <c r="I362" i="102"/>
  <c r="I363" i="102"/>
  <c r="I364" i="102"/>
  <c r="I365" i="102"/>
  <c r="I366" i="102"/>
  <c r="I367" i="102"/>
  <c r="I368" i="102"/>
  <c r="I369" i="102"/>
  <c r="I370" i="102"/>
  <c r="I371" i="102"/>
  <c r="I372" i="102"/>
  <c r="I373" i="102"/>
  <c r="I374" i="102"/>
  <c r="I375" i="102"/>
  <c r="I376" i="102"/>
  <c r="I377" i="102"/>
  <c r="I378" i="102"/>
  <c r="I379" i="102"/>
  <c r="I380" i="102"/>
  <c r="I381" i="102"/>
  <c r="I382" i="102"/>
  <c r="I383" i="102"/>
  <c r="I384" i="102"/>
  <c r="I385" i="102"/>
  <c r="I386" i="102"/>
  <c r="K386" i="102" s="1"/>
  <c r="I387" i="102"/>
  <c r="K387" i="102" s="1"/>
  <c r="F389" i="102"/>
  <c r="G389" i="102"/>
  <c r="K366" i="102" l="1"/>
  <c r="K330" i="102"/>
  <c r="K318" i="102"/>
  <c r="K353" i="102"/>
  <c r="K342" i="102"/>
  <c r="K352" i="102"/>
  <c r="K351" i="102"/>
  <c r="K339" i="102"/>
  <c r="K303" i="102"/>
  <c r="K362" i="102"/>
  <c r="K338" i="102"/>
  <c r="K373" i="102"/>
  <c r="K325" i="102"/>
  <c r="K384" i="102"/>
  <c r="K348" i="102"/>
  <c r="K312" i="102"/>
  <c r="K383" i="102"/>
  <c r="K359" i="102"/>
  <c r="K323" i="102"/>
  <c r="K358" i="102"/>
  <c r="K310" i="102"/>
  <c r="K345" i="102"/>
  <c r="K333" i="102"/>
  <c r="K321" i="102"/>
  <c r="K309" i="102"/>
  <c r="K378" i="102"/>
  <c r="K354" i="102"/>
  <c r="K306" i="102"/>
  <c r="K377" i="102"/>
  <c r="K329" i="102"/>
  <c r="K305" i="102"/>
  <c r="K364" i="102"/>
  <c r="K340" i="102"/>
  <c r="K316" i="102"/>
  <c r="K363" i="102"/>
  <c r="K315" i="102"/>
  <c r="K374" i="102"/>
  <c r="K350" i="102"/>
  <c r="K326" i="102"/>
  <c r="K302" i="102"/>
  <c r="K361" i="102"/>
  <c r="K349" i="102"/>
  <c r="K313" i="102"/>
  <c r="K301" i="102"/>
  <c r="K360" i="102"/>
  <c r="K324" i="102"/>
  <c r="K300" i="102"/>
  <c r="K371" i="102"/>
  <c r="K347" i="102"/>
  <c r="K311" i="102"/>
  <c r="K382" i="102"/>
  <c r="K370" i="102"/>
  <c r="K334" i="102"/>
  <c r="K322" i="102"/>
  <c r="K381" i="102"/>
  <c r="K356" i="102"/>
  <c r="K344" i="102"/>
  <c r="K332" i="102"/>
  <c r="K320" i="102"/>
  <c r="K308" i="102"/>
  <c r="K296" i="102"/>
  <c r="K365" i="102"/>
  <c r="K341" i="102"/>
  <c r="K317" i="102"/>
  <c r="K376" i="102"/>
  <c r="K328" i="102"/>
  <c r="K304" i="102"/>
  <c r="K375" i="102"/>
  <c r="K327" i="102"/>
  <c r="K314" i="102"/>
  <c r="K385" i="102"/>
  <c r="K337" i="102"/>
  <c r="K372" i="102"/>
  <c r="K336" i="102"/>
  <c r="K335" i="102"/>
  <c r="K299" i="102"/>
  <c r="K346" i="102"/>
  <c r="K298" i="102"/>
  <c r="K369" i="102"/>
  <c r="K357" i="102"/>
  <c r="K380" i="102"/>
  <c r="K368" i="102"/>
  <c r="K379" i="102"/>
  <c r="K367" i="102"/>
  <c r="K355" i="102"/>
  <c r="K343" i="102"/>
  <c r="K331" i="102"/>
  <c r="K319" i="102"/>
  <c r="K307" i="102"/>
  <c r="K295" i="102"/>
  <c r="I389" i="102"/>
  <c r="K297" i="102"/>
  <c r="K389" i="102" l="1"/>
  <c r="K388" i="102"/>
  <c r="D388" i="102"/>
  <c r="H354" i="102"/>
  <c r="H355" i="102"/>
  <c r="H343" i="102"/>
  <c r="H344" i="102"/>
  <c r="H345" i="102"/>
  <c r="H346" i="102"/>
  <c r="H347" i="102"/>
  <c r="H348" i="102"/>
  <c r="H349" i="102"/>
  <c r="H350" i="102"/>
  <c r="H351" i="102"/>
  <c r="H352" i="102"/>
  <c r="H323" i="102"/>
  <c r="H324" i="102"/>
  <c r="H325" i="102"/>
  <c r="H326" i="102"/>
  <c r="H327" i="102"/>
  <c r="H298" i="102"/>
  <c r="H299" i="102"/>
  <c r="H300" i="102"/>
  <c r="H301" i="102"/>
  <c r="H302" i="102"/>
  <c r="H303" i="102"/>
  <c r="H304" i="102"/>
  <c r="H305" i="102"/>
  <c r="H387" i="102"/>
  <c r="H386" i="102"/>
  <c r="H385" i="102"/>
  <c r="H384" i="102"/>
  <c r="H383" i="102"/>
  <c r="H382" i="102"/>
  <c r="H381" i="102"/>
  <c r="H380" i="102"/>
  <c r="H379" i="102"/>
  <c r="H378" i="102"/>
  <c r="H377" i="102"/>
  <c r="H376" i="102"/>
  <c r="H375" i="102"/>
  <c r="H374" i="102"/>
  <c r="H373" i="102"/>
  <c r="H372" i="102"/>
  <c r="H371" i="102"/>
  <c r="H370" i="102"/>
  <c r="H369" i="102"/>
  <c r="H368" i="102"/>
  <c r="H367" i="102"/>
  <c r="H366" i="102"/>
  <c r="H365" i="102"/>
  <c r="H364" i="102"/>
  <c r="H363" i="102"/>
  <c r="H362" i="102"/>
  <c r="H361" i="102"/>
  <c r="H360" i="102"/>
  <c r="H359" i="102"/>
  <c r="H358" i="102"/>
  <c r="H357" i="102"/>
  <c r="H356" i="102"/>
  <c r="H353" i="102"/>
  <c r="H342" i="102"/>
  <c r="H341" i="102"/>
  <c r="H340" i="102"/>
  <c r="H339" i="102"/>
  <c r="H338" i="102"/>
  <c r="H337" i="102"/>
  <c r="H336" i="102"/>
  <c r="H335" i="102"/>
  <c r="H334" i="102"/>
  <c r="H333" i="102"/>
  <c r="H332" i="102"/>
  <c r="H331" i="102"/>
  <c r="H330" i="102"/>
  <c r="H329" i="102"/>
  <c r="H328" i="102"/>
  <c r="H322" i="102"/>
  <c r="H321" i="102"/>
  <c r="H320" i="102"/>
  <c r="H319" i="102"/>
  <c r="H318" i="102"/>
  <c r="H317" i="102"/>
  <c r="H316" i="102"/>
  <c r="H315" i="102"/>
  <c r="H314" i="102"/>
  <c r="H313" i="102"/>
  <c r="H312" i="102"/>
  <c r="H311" i="102"/>
  <c r="H310" i="102"/>
  <c r="H309" i="102"/>
  <c r="H308" i="102"/>
  <c r="H307" i="102"/>
  <c r="H306" i="102"/>
  <c r="H296" i="102"/>
  <c r="H295" i="102"/>
  <c r="G388" i="102"/>
  <c r="H389" i="102" l="1"/>
  <c r="H388" i="102"/>
  <c r="C294" i="102" l="1"/>
  <c r="F294" i="102"/>
  <c r="C295" i="102"/>
  <c r="E295" i="102" s="1"/>
  <c r="C296" i="102"/>
  <c r="E296" i="102" s="1"/>
  <c r="C297" i="102"/>
  <c r="E297" i="102" s="1"/>
  <c r="C298" i="102"/>
  <c r="E298" i="102" s="1"/>
  <c r="C299" i="102"/>
  <c r="E299" i="102" s="1"/>
  <c r="C300" i="102"/>
  <c r="E300" i="102" s="1"/>
  <c r="C301" i="102"/>
  <c r="E301" i="102" s="1"/>
  <c r="C302" i="102"/>
  <c r="E302" i="102" s="1"/>
  <c r="C303" i="102"/>
  <c r="E303" i="102" s="1"/>
  <c r="C304" i="102"/>
  <c r="E304" i="102" s="1"/>
  <c r="C305" i="102"/>
  <c r="E305" i="102" s="1"/>
  <c r="C306" i="102"/>
  <c r="E306" i="102" s="1"/>
  <c r="C307" i="102"/>
  <c r="E307" i="102" s="1"/>
  <c r="C308" i="102"/>
  <c r="E308" i="102" s="1"/>
  <c r="C309" i="102"/>
  <c r="E309" i="102" s="1"/>
  <c r="C310" i="102"/>
  <c r="E310" i="102" s="1"/>
  <c r="L310" i="102" s="1"/>
  <c r="C311" i="102"/>
  <c r="E311" i="102" s="1"/>
  <c r="L311" i="102" s="1"/>
  <c r="C312" i="102"/>
  <c r="E312" i="102" s="1"/>
  <c r="C313" i="102"/>
  <c r="E313" i="102" s="1"/>
  <c r="C314" i="102"/>
  <c r="E314" i="102" s="1"/>
  <c r="C315" i="102"/>
  <c r="E315" i="102" s="1"/>
  <c r="C316" i="102"/>
  <c r="E316" i="102" s="1"/>
  <c r="C317" i="102"/>
  <c r="E317" i="102" s="1"/>
  <c r="C318" i="102"/>
  <c r="E318" i="102" s="1"/>
  <c r="C319" i="102"/>
  <c r="E319" i="102" s="1"/>
  <c r="C320" i="102"/>
  <c r="E320" i="102" s="1"/>
  <c r="C321" i="102"/>
  <c r="E321" i="102" s="1"/>
  <c r="C322" i="102"/>
  <c r="E322" i="102" s="1"/>
  <c r="C323" i="102"/>
  <c r="E323" i="102" s="1"/>
  <c r="C324" i="102"/>
  <c r="E324" i="102" s="1"/>
  <c r="C325" i="102"/>
  <c r="E325" i="102" s="1"/>
  <c r="C326" i="102"/>
  <c r="E326" i="102" s="1"/>
  <c r="C327" i="102"/>
  <c r="E327" i="102" s="1"/>
  <c r="C328" i="102"/>
  <c r="E328" i="102" s="1"/>
  <c r="C329" i="102"/>
  <c r="E329" i="102" s="1"/>
  <c r="C330" i="102"/>
  <c r="E330" i="102" s="1"/>
  <c r="C331" i="102"/>
  <c r="E331" i="102" s="1"/>
  <c r="C332" i="102"/>
  <c r="E332" i="102" s="1"/>
  <c r="C333" i="102"/>
  <c r="E333" i="102" s="1"/>
  <c r="C334" i="102"/>
  <c r="E334" i="102" s="1"/>
  <c r="C335" i="102"/>
  <c r="E335" i="102" s="1"/>
  <c r="C336" i="102"/>
  <c r="E336" i="102" s="1"/>
  <c r="C337" i="102"/>
  <c r="E337" i="102" s="1"/>
  <c r="C338" i="102"/>
  <c r="E338" i="102" s="1"/>
  <c r="C339" i="102"/>
  <c r="E339" i="102" s="1"/>
  <c r="C340" i="102"/>
  <c r="E340" i="102" s="1"/>
  <c r="C341" i="102"/>
  <c r="E341" i="102" s="1"/>
  <c r="C342" i="102"/>
  <c r="E342" i="102" s="1"/>
  <c r="C343" i="102"/>
  <c r="E343" i="102" s="1"/>
  <c r="C344" i="102"/>
  <c r="E344" i="102" s="1"/>
  <c r="C345" i="102"/>
  <c r="E345" i="102" s="1"/>
  <c r="C346" i="102"/>
  <c r="E346" i="102" s="1"/>
  <c r="C347" i="102"/>
  <c r="E347" i="102" s="1"/>
  <c r="C348" i="102"/>
  <c r="E348" i="102" s="1"/>
  <c r="C349" i="102"/>
  <c r="E349" i="102" s="1"/>
  <c r="C350" i="102"/>
  <c r="E350" i="102" s="1"/>
  <c r="C351" i="102"/>
  <c r="E351" i="102" s="1"/>
  <c r="C352" i="102"/>
  <c r="E352" i="102" s="1"/>
  <c r="C353" i="102"/>
  <c r="E353" i="102" s="1"/>
  <c r="C354" i="102"/>
  <c r="E354" i="102" s="1"/>
  <c r="C355" i="102"/>
  <c r="E355" i="102" s="1"/>
  <c r="C356" i="102"/>
  <c r="E356" i="102" s="1"/>
  <c r="C357" i="102"/>
  <c r="E357" i="102" s="1"/>
  <c r="C358" i="102"/>
  <c r="E358" i="102" s="1"/>
  <c r="C359" i="102"/>
  <c r="E359" i="102" s="1"/>
  <c r="C360" i="102"/>
  <c r="E360" i="102" s="1"/>
  <c r="C361" i="102"/>
  <c r="E361" i="102" s="1"/>
  <c r="C362" i="102"/>
  <c r="E362" i="102" s="1"/>
  <c r="C363" i="102"/>
  <c r="E363" i="102" s="1"/>
  <c r="C364" i="102"/>
  <c r="E364" i="102" s="1"/>
  <c r="C365" i="102"/>
  <c r="E365" i="102" s="1"/>
  <c r="C366" i="102"/>
  <c r="E366" i="102" s="1"/>
  <c r="C367" i="102"/>
  <c r="E367" i="102" s="1"/>
  <c r="C368" i="102"/>
  <c r="E368" i="102" s="1"/>
  <c r="C369" i="102"/>
  <c r="E369" i="102" s="1"/>
  <c r="C370" i="102"/>
  <c r="E370" i="102" s="1"/>
  <c r="C371" i="102"/>
  <c r="E371" i="102" s="1"/>
  <c r="C372" i="102"/>
  <c r="E372" i="102" s="1"/>
  <c r="C373" i="102"/>
  <c r="E373" i="102" s="1"/>
  <c r="C374" i="102"/>
  <c r="E374" i="102" s="1"/>
  <c r="C375" i="102"/>
  <c r="E375" i="102" s="1"/>
  <c r="C376" i="102"/>
  <c r="E376" i="102" s="1"/>
  <c r="C377" i="102"/>
  <c r="E377" i="102" s="1"/>
  <c r="C378" i="102"/>
  <c r="E378" i="102" s="1"/>
  <c r="C379" i="102"/>
  <c r="E379" i="102" s="1"/>
  <c r="C380" i="102"/>
  <c r="E380" i="102" s="1"/>
  <c r="C381" i="102"/>
  <c r="E381" i="102" s="1"/>
  <c r="C382" i="102"/>
  <c r="E382" i="102" s="1"/>
  <c r="C383" i="102"/>
  <c r="E383" i="102" s="1"/>
  <c r="C384" i="102"/>
  <c r="E384" i="102" s="1"/>
  <c r="C385" i="102"/>
  <c r="E385" i="102" s="1"/>
  <c r="C386" i="102"/>
  <c r="E386" i="102" s="1"/>
  <c r="L386" i="102" s="1"/>
  <c r="C387" i="102"/>
  <c r="E387" i="102" s="1"/>
  <c r="L387" i="102" s="1"/>
  <c r="E228" i="102"/>
  <c r="L377" i="102" l="1"/>
  <c r="R573" i="102"/>
  <c r="T573" i="102" s="1"/>
  <c r="L376" i="102"/>
  <c r="R572" i="102"/>
  <c r="T572" i="102" s="1"/>
  <c r="L364" i="102"/>
  <c r="L352" i="102"/>
  <c r="L340" i="102"/>
  <c r="L328" i="102"/>
  <c r="R524" i="102"/>
  <c r="T524" i="102" s="1"/>
  <c r="L316" i="102"/>
  <c r="R512" i="102"/>
  <c r="T512" i="102" s="1"/>
  <c r="L304" i="102"/>
  <c r="R500" i="102"/>
  <c r="T500" i="102" s="1"/>
  <c r="L326" i="102"/>
  <c r="R522" i="102"/>
  <c r="T522" i="102" s="1"/>
  <c r="L314" i="102"/>
  <c r="R510" i="102"/>
  <c r="T510" i="102" s="1"/>
  <c r="L302" i="102"/>
  <c r="L327" i="102"/>
  <c r="R523" i="102"/>
  <c r="T523" i="102" s="1"/>
  <c r="L385" i="102"/>
  <c r="R581" i="102"/>
  <c r="T581" i="102" s="1"/>
  <c r="L349" i="102"/>
  <c r="L337" i="102"/>
  <c r="L313" i="102"/>
  <c r="L301" i="102"/>
  <c r="L303" i="102"/>
  <c r="R520" i="102"/>
  <c r="T520" i="102" s="1"/>
  <c r="L312" i="102"/>
  <c r="R508" i="102"/>
  <c r="T508" i="102" s="1"/>
  <c r="L300" i="102"/>
  <c r="L315" i="102"/>
  <c r="R511" i="102"/>
  <c r="T511" i="102" s="1"/>
  <c r="L362" i="102"/>
  <c r="L384" i="102"/>
  <c r="R580" i="102"/>
  <c r="T580" i="102" s="1"/>
  <c r="L383" i="102"/>
  <c r="R579" i="102"/>
  <c r="T579" i="102" s="1"/>
  <c r="L371" i="102"/>
  <c r="R567" i="102"/>
  <c r="T567" i="102" s="1"/>
  <c r="L359" i="102"/>
  <c r="L347" i="102"/>
  <c r="L335" i="102"/>
  <c r="R531" i="102"/>
  <c r="T531" i="102" s="1"/>
  <c r="L323" i="102"/>
  <c r="R519" i="102"/>
  <c r="T519" i="102" s="1"/>
  <c r="R507" i="102"/>
  <c r="T507" i="102" s="1"/>
  <c r="L299" i="102"/>
  <c r="L363" i="102"/>
  <c r="L374" i="102"/>
  <c r="R570" i="102"/>
  <c r="T570" i="102" s="1"/>
  <c r="L361" i="102"/>
  <c r="L382" i="102"/>
  <c r="R578" i="102"/>
  <c r="T578" i="102" s="1"/>
  <c r="L358" i="102"/>
  <c r="L346" i="102"/>
  <c r="L334" i="102"/>
  <c r="R530" i="102"/>
  <c r="T530" i="102" s="1"/>
  <c r="L322" i="102"/>
  <c r="L298" i="102"/>
  <c r="L375" i="102"/>
  <c r="L338" i="102"/>
  <c r="L372" i="102"/>
  <c r="R568" i="102"/>
  <c r="T568" i="102" s="1"/>
  <c r="L381" i="102"/>
  <c r="L369" i="102"/>
  <c r="L357" i="102"/>
  <c r="L345" i="102"/>
  <c r="L333" i="102"/>
  <c r="L321" i="102"/>
  <c r="R517" i="102"/>
  <c r="T517" i="102" s="1"/>
  <c r="L309" i="102"/>
  <c r="L297" i="102"/>
  <c r="L380" i="102"/>
  <c r="L368" i="102"/>
  <c r="L356" i="102"/>
  <c r="L344" i="102"/>
  <c r="R528" i="102"/>
  <c r="T528" i="102" s="1"/>
  <c r="L320" i="102"/>
  <c r="R516" i="102"/>
  <c r="T516" i="102" s="1"/>
  <c r="L308" i="102"/>
  <c r="R504" i="102"/>
  <c r="T504" i="102" s="1"/>
  <c r="L296" i="102"/>
  <c r="L339" i="102"/>
  <c r="L350" i="102"/>
  <c r="L336" i="102"/>
  <c r="L370" i="102"/>
  <c r="R566" i="102"/>
  <c r="T566" i="102" s="1"/>
  <c r="L367" i="102"/>
  <c r="L355" i="102"/>
  <c r="L343" i="102"/>
  <c r="L331" i="102"/>
  <c r="L319" i="102"/>
  <c r="L307" i="102"/>
  <c r="L295" i="102"/>
  <c r="L373" i="102"/>
  <c r="L360" i="102"/>
  <c r="L378" i="102"/>
  <c r="L366" i="102"/>
  <c r="L342" i="102"/>
  <c r="L330" i="102"/>
  <c r="L318" i="102"/>
  <c r="R514" i="102"/>
  <c r="T514" i="102" s="1"/>
  <c r="L306" i="102"/>
  <c r="R502" i="102"/>
  <c r="T502" i="102" s="1"/>
  <c r="L365" i="102"/>
  <c r="L353" i="102"/>
  <c r="L341" i="102"/>
  <c r="L329" i="102"/>
  <c r="L317" i="102"/>
  <c r="R513" i="102"/>
  <c r="T513" i="102" s="1"/>
  <c r="L305" i="102"/>
  <c r="R501" i="102"/>
  <c r="T501" i="102" s="1"/>
  <c r="R506" i="102"/>
  <c r="T506" i="102" s="1"/>
  <c r="L324" i="102"/>
  <c r="L348" i="102"/>
  <c r="L332" i="102"/>
  <c r="L379" i="102"/>
  <c r="R575" i="102" s="1"/>
  <c r="T575" i="102" s="1"/>
  <c r="L351" i="102"/>
  <c r="L325" i="102"/>
  <c r="R521" i="102" s="1"/>
  <c r="T521" i="102" s="1"/>
  <c r="R503" i="102" l="1"/>
  <c r="T503" i="102" s="1"/>
  <c r="R562" i="102"/>
  <c r="T562" i="102" s="1"/>
  <c r="R515" i="102"/>
  <c r="T515" i="102" s="1"/>
  <c r="R565" i="102"/>
  <c r="T565" i="102" s="1"/>
  <c r="R509" i="102"/>
  <c r="T509" i="102" s="1"/>
  <c r="R574" i="102"/>
  <c r="T574" i="102" s="1"/>
  <c r="R527" i="102"/>
  <c r="T527" i="102" s="1"/>
  <c r="R505" i="102"/>
  <c r="T505" i="102" s="1"/>
  <c r="R577" i="102"/>
  <c r="T577" i="102" s="1"/>
  <c r="R525" i="102"/>
  <c r="T525" i="102" s="1"/>
  <c r="R569" i="102"/>
  <c r="T569" i="102" s="1"/>
  <c r="R564" i="102"/>
  <c r="T564" i="102" s="1"/>
  <c r="R529" i="102"/>
  <c r="T529" i="102" s="1"/>
  <c r="R563" i="102"/>
  <c r="T563" i="102" s="1"/>
  <c r="R576" i="102"/>
  <c r="T576" i="102" s="1"/>
  <c r="R571" i="102"/>
  <c r="T571" i="102" s="1"/>
  <c r="R582" i="102" l="1"/>
  <c r="Q199" i="102" l="1"/>
  <c r="Q200" i="102"/>
  <c r="Q201" i="102"/>
  <c r="Q202" i="102"/>
  <c r="Q203" i="102"/>
  <c r="Q204" i="102"/>
  <c r="Q205" i="102"/>
  <c r="Q206" i="102"/>
  <c r="Q207" i="102"/>
  <c r="Q208" i="102"/>
  <c r="Q209" i="102"/>
  <c r="Q210" i="102"/>
  <c r="Q211" i="102"/>
  <c r="Q212" i="102"/>
  <c r="Q213" i="102"/>
  <c r="Q214" i="102"/>
  <c r="Q215" i="102"/>
  <c r="Q216" i="102"/>
  <c r="Q217" i="102"/>
  <c r="Q218" i="102"/>
  <c r="Q219" i="102"/>
  <c r="Q220" i="102"/>
  <c r="Q221" i="102"/>
  <c r="Q222" i="102"/>
  <c r="Q223" i="102"/>
  <c r="Q224" i="102"/>
  <c r="Q225" i="102"/>
  <c r="Q226" i="102"/>
  <c r="Q227" i="102"/>
  <c r="Q229" i="102"/>
  <c r="Q230" i="102"/>
  <c r="Q231" i="102"/>
  <c r="Q232" i="102"/>
  <c r="Q233" i="102"/>
  <c r="Q234" i="102"/>
  <c r="Q235" i="102"/>
  <c r="Q236" i="102"/>
  <c r="Q237" i="102"/>
  <c r="Q238" i="102"/>
  <c r="Q239" i="102"/>
  <c r="Q240" i="102"/>
  <c r="Q241" i="102"/>
  <c r="Q242" i="102"/>
  <c r="Q243" i="102"/>
  <c r="Q244" i="102"/>
  <c r="Q245" i="102"/>
  <c r="Q246" i="102"/>
  <c r="Q247" i="102"/>
  <c r="Q248" i="102"/>
  <c r="Q249" i="102"/>
  <c r="Q250" i="102"/>
  <c r="Q251" i="102"/>
  <c r="Q252" i="102"/>
  <c r="Q253" i="102"/>
  <c r="Q254" i="102"/>
  <c r="Q255" i="102"/>
  <c r="Q256" i="102"/>
  <c r="Q257" i="102"/>
  <c r="Q258" i="102"/>
  <c r="Q259" i="102"/>
  <c r="Q260" i="102"/>
  <c r="Q261" i="102"/>
  <c r="Q262" i="102"/>
  <c r="Q263" i="102"/>
  <c r="Q264" i="102"/>
  <c r="Q265" i="102"/>
  <c r="Q266" i="102"/>
  <c r="Q267" i="102"/>
  <c r="Q268" i="102"/>
  <c r="Q269" i="102"/>
  <c r="Q270" i="102"/>
  <c r="Q271" i="102"/>
  <c r="Q272" i="102"/>
  <c r="Q273" i="102"/>
  <c r="Q274" i="102"/>
  <c r="Q275" i="102"/>
  <c r="Q276" i="102"/>
  <c r="Q277" i="102"/>
  <c r="Q278" i="102"/>
  <c r="Q279" i="102"/>
  <c r="Q280" i="102"/>
  <c r="Q281" i="102"/>
  <c r="Q282" i="102"/>
  <c r="Q283" i="102"/>
  <c r="Q284" i="102"/>
  <c r="Q285" i="102"/>
  <c r="Q286" i="102"/>
  <c r="Q287" i="102"/>
  <c r="Q288" i="102"/>
  <c r="Q289" i="102"/>
  <c r="Q290" i="102"/>
  <c r="Q291" i="102"/>
  <c r="N199" i="102"/>
  <c r="N210" i="102"/>
  <c r="D200" i="102" l="1"/>
  <c r="D201" i="102"/>
  <c r="D202" i="102"/>
  <c r="D203" i="102"/>
  <c r="D204" i="102"/>
  <c r="D205" i="102"/>
  <c r="D206" i="102"/>
  <c r="D207" i="102"/>
  <c r="D208" i="102"/>
  <c r="D209" i="102"/>
  <c r="D210" i="102"/>
  <c r="D211" i="102"/>
  <c r="D212" i="102"/>
  <c r="D213" i="102"/>
  <c r="D214" i="102"/>
  <c r="D215" i="102"/>
  <c r="D216" i="102"/>
  <c r="D217" i="102"/>
  <c r="D218" i="102"/>
  <c r="D219" i="102"/>
  <c r="D220" i="102"/>
  <c r="D221" i="102"/>
  <c r="D222" i="102"/>
  <c r="D223" i="102"/>
  <c r="D224" i="102"/>
  <c r="D225" i="102"/>
  <c r="D226" i="102"/>
  <c r="D227" i="102"/>
  <c r="D228" i="102"/>
  <c r="D229" i="102"/>
  <c r="D230" i="102"/>
  <c r="D231" i="102"/>
  <c r="D232" i="102"/>
  <c r="D233" i="102"/>
  <c r="D234" i="102"/>
  <c r="D235" i="102"/>
  <c r="D236" i="102"/>
  <c r="D237" i="102"/>
  <c r="D238" i="102"/>
  <c r="D239" i="102"/>
  <c r="D240" i="102"/>
  <c r="D241" i="102"/>
  <c r="D242" i="102"/>
  <c r="D243" i="102"/>
  <c r="D244" i="102"/>
  <c r="D245" i="102"/>
  <c r="D246" i="102"/>
  <c r="D247" i="102"/>
  <c r="D248" i="102"/>
  <c r="D249" i="102"/>
  <c r="D250" i="102"/>
  <c r="D251" i="102"/>
  <c r="D252" i="102"/>
  <c r="D253" i="102"/>
  <c r="D254" i="102"/>
  <c r="D255" i="102"/>
  <c r="D256" i="102"/>
  <c r="D257" i="102"/>
  <c r="D258" i="102"/>
  <c r="D259" i="102"/>
  <c r="D260" i="102"/>
  <c r="D261" i="102"/>
  <c r="D262" i="102"/>
  <c r="D263" i="102"/>
  <c r="D264" i="102"/>
  <c r="D265" i="102"/>
  <c r="D266" i="102"/>
  <c r="D267" i="102"/>
  <c r="D268" i="102"/>
  <c r="D269" i="102"/>
  <c r="D270" i="102"/>
  <c r="D271" i="102"/>
  <c r="D272" i="102"/>
  <c r="D273" i="102"/>
  <c r="D274" i="102"/>
  <c r="D275" i="102"/>
  <c r="D276" i="102"/>
  <c r="D277" i="102"/>
  <c r="D278" i="102"/>
  <c r="D279" i="102"/>
  <c r="D280" i="102"/>
  <c r="D281" i="102"/>
  <c r="D282" i="102"/>
  <c r="D283" i="102"/>
  <c r="D284" i="102"/>
  <c r="D285" i="102"/>
  <c r="D286" i="102"/>
  <c r="D287" i="102"/>
  <c r="D288" i="102"/>
  <c r="D289" i="102"/>
  <c r="D290" i="102"/>
  <c r="D291" i="102"/>
  <c r="D199" i="102"/>
  <c r="E208" i="102"/>
  <c r="E200" i="102"/>
  <c r="E201" i="102"/>
  <c r="E202" i="102"/>
  <c r="E203" i="102"/>
  <c r="E204" i="102"/>
  <c r="E205" i="102"/>
  <c r="E206" i="102"/>
  <c r="E207" i="102"/>
  <c r="E209" i="102"/>
  <c r="E210" i="102"/>
  <c r="E211" i="102"/>
  <c r="E212" i="102"/>
  <c r="E213" i="102"/>
  <c r="E214" i="102"/>
  <c r="E215" i="102"/>
  <c r="E216" i="102"/>
  <c r="E217" i="102"/>
  <c r="E218" i="102"/>
  <c r="E219" i="102"/>
  <c r="E220" i="102"/>
  <c r="E221" i="102"/>
  <c r="E222" i="102"/>
  <c r="E223" i="102"/>
  <c r="E224" i="102"/>
  <c r="E225" i="102"/>
  <c r="E226" i="102"/>
  <c r="E227" i="102"/>
  <c r="E229" i="102"/>
  <c r="E230" i="102"/>
  <c r="E231" i="102"/>
  <c r="E232" i="102"/>
  <c r="E233" i="102"/>
  <c r="E234" i="102"/>
  <c r="E235" i="102"/>
  <c r="E236" i="102"/>
  <c r="E237" i="102"/>
  <c r="E238" i="102"/>
  <c r="E239" i="102"/>
  <c r="E240" i="102"/>
  <c r="E241" i="102"/>
  <c r="E242" i="102"/>
  <c r="E243" i="102"/>
  <c r="E244" i="102"/>
  <c r="E245" i="102"/>
  <c r="E246" i="102"/>
  <c r="L354" i="102" s="1"/>
  <c r="E247" i="102"/>
  <c r="E248" i="102"/>
  <c r="E249" i="102"/>
  <c r="E250" i="102"/>
  <c r="E251" i="102"/>
  <c r="E252" i="102"/>
  <c r="E253" i="102"/>
  <c r="E254" i="102"/>
  <c r="E255" i="102"/>
  <c r="E256" i="102"/>
  <c r="E257" i="102"/>
  <c r="E258" i="102"/>
  <c r="E259" i="102"/>
  <c r="E260" i="102"/>
  <c r="E261" i="102"/>
  <c r="E262" i="102"/>
  <c r="E263" i="102"/>
  <c r="E264" i="102"/>
  <c r="E265" i="102"/>
  <c r="E266" i="102"/>
  <c r="E267" i="102"/>
  <c r="E268" i="102"/>
  <c r="E269" i="102"/>
  <c r="E270" i="102"/>
  <c r="E271" i="102"/>
  <c r="E272" i="102"/>
  <c r="E273" i="102"/>
  <c r="E274" i="102"/>
  <c r="E275" i="102"/>
  <c r="E276" i="102"/>
  <c r="E277" i="102"/>
  <c r="E278" i="102"/>
  <c r="E279" i="102"/>
  <c r="E280" i="102"/>
  <c r="E281" i="102"/>
  <c r="E282" i="102"/>
  <c r="E283" i="102"/>
  <c r="E284" i="102"/>
  <c r="E285" i="102"/>
  <c r="E286" i="102"/>
  <c r="E287" i="102"/>
  <c r="E288" i="102"/>
  <c r="E289" i="102"/>
  <c r="E290" i="102"/>
  <c r="E291" i="102"/>
  <c r="E199" i="102"/>
  <c r="N200" i="102"/>
  <c r="P200" i="102"/>
  <c r="N201" i="102"/>
  <c r="N202" i="102"/>
  <c r="N208" i="102"/>
  <c r="N203" i="102"/>
  <c r="N204" i="102"/>
  <c r="N205" i="102"/>
  <c r="N206" i="102"/>
  <c r="N207" i="102"/>
  <c r="N209" i="102"/>
  <c r="N211" i="102"/>
  <c r="N212" i="102"/>
  <c r="N213" i="102"/>
  <c r="N214" i="102"/>
  <c r="N215" i="102"/>
  <c r="N216" i="102"/>
  <c r="N217" i="102"/>
  <c r="N218" i="102"/>
  <c r="N219" i="102"/>
  <c r="N220" i="102"/>
  <c r="N221" i="102"/>
  <c r="N222" i="102"/>
  <c r="N223" i="102"/>
  <c r="N224" i="102"/>
  <c r="N225" i="102"/>
  <c r="N226" i="102"/>
  <c r="N227" i="102"/>
  <c r="N228" i="102"/>
  <c r="N229" i="102"/>
  <c r="N230" i="102"/>
  <c r="N231" i="102"/>
  <c r="N232" i="102"/>
  <c r="N233" i="102"/>
  <c r="N234" i="102"/>
  <c r="N235" i="102"/>
  <c r="N236" i="102"/>
  <c r="N237" i="102"/>
  <c r="N238" i="102"/>
  <c r="N239" i="102"/>
  <c r="N240" i="102"/>
  <c r="N241" i="102"/>
  <c r="N242" i="102"/>
  <c r="N243" i="102"/>
  <c r="N244" i="102"/>
  <c r="N245" i="102"/>
  <c r="N246" i="102"/>
  <c r="N247" i="102"/>
  <c r="N248" i="102"/>
  <c r="N249" i="102"/>
  <c r="N250" i="102"/>
  <c r="N251" i="102"/>
  <c r="N252" i="102"/>
  <c r="N253" i="102"/>
  <c r="N254" i="102"/>
  <c r="N255" i="102"/>
  <c r="N256" i="102"/>
  <c r="N257" i="102"/>
  <c r="N258" i="102"/>
  <c r="N259" i="102"/>
  <c r="N260" i="102"/>
  <c r="N261" i="102"/>
  <c r="N262" i="102"/>
  <c r="N263" i="102"/>
  <c r="N264" i="102"/>
  <c r="N265" i="102"/>
  <c r="N266" i="102"/>
  <c r="N267" i="102"/>
  <c r="N268" i="102"/>
  <c r="N269" i="102"/>
  <c r="N270" i="102"/>
  <c r="N271" i="102"/>
  <c r="N272" i="102"/>
  <c r="N273" i="102"/>
  <c r="N274" i="102"/>
  <c r="N275" i="102"/>
  <c r="N276" i="102"/>
  <c r="N277" i="102"/>
  <c r="N278" i="102"/>
  <c r="N279" i="102"/>
  <c r="N280" i="102"/>
  <c r="N281" i="102"/>
  <c r="N282" i="102"/>
  <c r="N283" i="102"/>
  <c r="N284" i="102"/>
  <c r="N285" i="102"/>
  <c r="N286" i="102"/>
  <c r="N287" i="102"/>
  <c r="N288" i="102"/>
  <c r="N289" i="102"/>
  <c r="N290" i="102"/>
  <c r="N291" i="102"/>
  <c r="O200" i="102"/>
  <c r="O201" i="102"/>
  <c r="O202" i="102"/>
  <c r="O203" i="102"/>
  <c r="O204" i="102"/>
  <c r="O205" i="102"/>
  <c r="O206" i="102"/>
  <c r="O207" i="102"/>
  <c r="O208" i="102"/>
  <c r="O209" i="102"/>
  <c r="O210" i="102"/>
  <c r="O211" i="102"/>
  <c r="O212" i="102"/>
  <c r="O213" i="102"/>
  <c r="O214" i="102"/>
  <c r="O215" i="102"/>
  <c r="O216" i="102"/>
  <c r="O217" i="102"/>
  <c r="O218" i="102"/>
  <c r="O219" i="102"/>
  <c r="O220" i="102"/>
  <c r="O221" i="102"/>
  <c r="O222" i="102"/>
  <c r="O223" i="102"/>
  <c r="O224" i="102"/>
  <c r="O225" i="102"/>
  <c r="O226" i="102"/>
  <c r="O227" i="102"/>
  <c r="O228" i="102"/>
  <c r="O229" i="102"/>
  <c r="O230" i="102"/>
  <c r="O231" i="102"/>
  <c r="O232" i="102"/>
  <c r="O233" i="102"/>
  <c r="O234" i="102"/>
  <c r="O235" i="102"/>
  <c r="O236" i="102"/>
  <c r="O237" i="102"/>
  <c r="O238" i="102"/>
  <c r="O239" i="102"/>
  <c r="O240" i="102"/>
  <c r="O241" i="102"/>
  <c r="O242" i="102"/>
  <c r="O243" i="102"/>
  <c r="O244" i="102"/>
  <c r="O245" i="102"/>
  <c r="O246" i="102"/>
  <c r="O247" i="102"/>
  <c r="O248" i="102"/>
  <c r="O249" i="102"/>
  <c r="O250" i="102"/>
  <c r="O251" i="102"/>
  <c r="O252" i="102"/>
  <c r="O253" i="102"/>
  <c r="O254" i="102"/>
  <c r="O255" i="102"/>
  <c r="O256" i="102"/>
  <c r="O257" i="102"/>
  <c r="O258" i="102"/>
  <c r="O259" i="102"/>
  <c r="O260" i="102"/>
  <c r="O261" i="102"/>
  <c r="O262" i="102"/>
  <c r="O263" i="102"/>
  <c r="O264" i="102"/>
  <c r="O265" i="102"/>
  <c r="O266" i="102"/>
  <c r="O267" i="102"/>
  <c r="O268" i="102"/>
  <c r="O269" i="102"/>
  <c r="O270" i="102"/>
  <c r="O271" i="102"/>
  <c r="O272" i="102"/>
  <c r="O273" i="102"/>
  <c r="O274" i="102"/>
  <c r="O275" i="102"/>
  <c r="O276" i="102"/>
  <c r="O277" i="102"/>
  <c r="O278" i="102"/>
  <c r="O279" i="102"/>
  <c r="O280" i="102"/>
  <c r="O281" i="102"/>
  <c r="O282" i="102"/>
  <c r="O283" i="102"/>
  <c r="O284" i="102"/>
  <c r="O285" i="102"/>
  <c r="O286" i="102"/>
  <c r="O287" i="102"/>
  <c r="O288" i="102"/>
  <c r="O289" i="102"/>
  <c r="O290" i="102"/>
  <c r="O291" i="102"/>
  <c r="P201" i="102"/>
  <c r="P202" i="102"/>
  <c r="P203" i="102"/>
  <c r="P204" i="102"/>
  <c r="P205" i="102"/>
  <c r="P206" i="102"/>
  <c r="P207" i="102"/>
  <c r="P208" i="102"/>
  <c r="P209" i="102"/>
  <c r="P210" i="102"/>
  <c r="P211" i="102"/>
  <c r="P212" i="102"/>
  <c r="P213" i="102"/>
  <c r="P214" i="102"/>
  <c r="P215" i="102"/>
  <c r="P216" i="102"/>
  <c r="P217" i="102"/>
  <c r="P218" i="102"/>
  <c r="P219" i="102"/>
  <c r="P220" i="102"/>
  <c r="P221" i="102"/>
  <c r="P222" i="102"/>
  <c r="P223" i="102"/>
  <c r="P224" i="102"/>
  <c r="P225" i="102"/>
  <c r="P226" i="102"/>
  <c r="P227" i="102"/>
  <c r="P228" i="102"/>
  <c r="P229" i="102"/>
  <c r="P230" i="102"/>
  <c r="P231" i="102"/>
  <c r="P232" i="102"/>
  <c r="P233" i="102"/>
  <c r="P234" i="102"/>
  <c r="P235" i="102"/>
  <c r="P236" i="102"/>
  <c r="P237" i="102"/>
  <c r="P238" i="102"/>
  <c r="P239" i="102"/>
  <c r="P240" i="102"/>
  <c r="P241" i="102"/>
  <c r="P242" i="102"/>
  <c r="P243" i="102"/>
  <c r="P244" i="102"/>
  <c r="P245" i="102"/>
  <c r="P246" i="102"/>
  <c r="P247" i="102"/>
  <c r="P248" i="102"/>
  <c r="P249" i="102"/>
  <c r="P250" i="102"/>
  <c r="P251" i="102"/>
  <c r="P252" i="102"/>
  <c r="P253" i="102"/>
  <c r="P254" i="102"/>
  <c r="P255" i="102"/>
  <c r="P256" i="102"/>
  <c r="P257" i="102"/>
  <c r="P258" i="102"/>
  <c r="P259" i="102"/>
  <c r="P260" i="102"/>
  <c r="P261" i="102"/>
  <c r="P262" i="102"/>
  <c r="P263" i="102"/>
  <c r="P264" i="102"/>
  <c r="P265" i="102"/>
  <c r="P266" i="102"/>
  <c r="P267" i="102"/>
  <c r="P268" i="102"/>
  <c r="P269" i="102"/>
  <c r="P270" i="102"/>
  <c r="P271" i="102"/>
  <c r="P272" i="102"/>
  <c r="P273" i="102"/>
  <c r="P274" i="102"/>
  <c r="P275" i="102"/>
  <c r="P276" i="102"/>
  <c r="P277" i="102"/>
  <c r="P278" i="102"/>
  <c r="P279" i="102"/>
  <c r="P280" i="102"/>
  <c r="P281" i="102"/>
  <c r="P282" i="102"/>
  <c r="P283" i="102"/>
  <c r="P284" i="102"/>
  <c r="P285" i="102"/>
  <c r="P286" i="102"/>
  <c r="P287" i="102"/>
  <c r="P288" i="102"/>
  <c r="P289" i="102"/>
  <c r="P290" i="102"/>
  <c r="P291" i="102"/>
  <c r="P199" i="102"/>
  <c r="O199" i="102"/>
  <c r="M200" i="102"/>
  <c r="M201" i="102"/>
  <c r="M202" i="102"/>
  <c r="M203" i="102"/>
  <c r="M204" i="102"/>
  <c r="M205" i="102"/>
  <c r="M206" i="102"/>
  <c r="M207" i="102"/>
  <c r="M208" i="102"/>
  <c r="M209" i="102"/>
  <c r="M210" i="102"/>
  <c r="M211" i="102"/>
  <c r="M212" i="102"/>
  <c r="M213" i="102"/>
  <c r="M214" i="102"/>
  <c r="M215" i="102"/>
  <c r="M216" i="102"/>
  <c r="M217" i="102"/>
  <c r="M218" i="102"/>
  <c r="M219" i="102"/>
  <c r="M220" i="102"/>
  <c r="M221" i="102"/>
  <c r="M222" i="102"/>
  <c r="M223" i="102"/>
  <c r="M224" i="102"/>
  <c r="M225" i="102"/>
  <c r="M226" i="102"/>
  <c r="M227" i="102"/>
  <c r="M228" i="102"/>
  <c r="M229" i="102"/>
  <c r="M230" i="102"/>
  <c r="M231" i="102"/>
  <c r="M232" i="102"/>
  <c r="M233" i="102"/>
  <c r="M234" i="102"/>
  <c r="M235" i="102"/>
  <c r="M236" i="102"/>
  <c r="M237" i="102"/>
  <c r="M238" i="102"/>
  <c r="M239" i="102"/>
  <c r="M240" i="102"/>
  <c r="M241" i="102"/>
  <c r="M242" i="102"/>
  <c r="M243" i="102"/>
  <c r="M244" i="102"/>
  <c r="M245" i="102"/>
  <c r="M246" i="102"/>
  <c r="M247" i="102"/>
  <c r="M248" i="102"/>
  <c r="M249" i="102"/>
  <c r="M250" i="102"/>
  <c r="M251" i="102"/>
  <c r="M252" i="102"/>
  <c r="M253" i="102"/>
  <c r="M254" i="102"/>
  <c r="M255" i="102"/>
  <c r="M256" i="102"/>
  <c r="M257" i="102"/>
  <c r="M258" i="102"/>
  <c r="M259" i="102"/>
  <c r="M260" i="102"/>
  <c r="M261" i="102"/>
  <c r="M262" i="102"/>
  <c r="M263" i="102"/>
  <c r="M264" i="102"/>
  <c r="M265" i="102"/>
  <c r="M266" i="102"/>
  <c r="M267" i="102"/>
  <c r="M268" i="102"/>
  <c r="M269" i="102"/>
  <c r="M270" i="102"/>
  <c r="M271" i="102"/>
  <c r="M272" i="102"/>
  <c r="M273" i="102"/>
  <c r="M274" i="102"/>
  <c r="M275" i="102"/>
  <c r="M276" i="102"/>
  <c r="M277" i="102"/>
  <c r="M278" i="102"/>
  <c r="M279" i="102"/>
  <c r="M280" i="102"/>
  <c r="M281" i="102"/>
  <c r="M282" i="102"/>
  <c r="M283" i="102"/>
  <c r="M284" i="102"/>
  <c r="M285" i="102"/>
  <c r="M286" i="102"/>
  <c r="M287" i="102"/>
  <c r="M288" i="102"/>
  <c r="M289" i="102"/>
  <c r="M290" i="102"/>
  <c r="M291" i="102"/>
  <c r="M199" i="102"/>
  <c r="J200" i="102"/>
  <c r="J201" i="102"/>
  <c r="J202" i="102"/>
  <c r="J203" i="102"/>
  <c r="J204" i="102"/>
  <c r="J205" i="102"/>
  <c r="J206" i="102"/>
  <c r="J207" i="102"/>
  <c r="J208" i="102"/>
  <c r="J209" i="102"/>
  <c r="J210" i="102"/>
  <c r="J211" i="102"/>
  <c r="J212" i="102"/>
  <c r="J213" i="102"/>
  <c r="J214" i="102"/>
  <c r="J215" i="102"/>
  <c r="J216" i="102"/>
  <c r="J217" i="102"/>
  <c r="J218" i="102"/>
  <c r="J219" i="102"/>
  <c r="J220" i="102"/>
  <c r="J221" i="102"/>
  <c r="J222" i="102"/>
  <c r="J223" i="102"/>
  <c r="J224" i="102"/>
  <c r="J225" i="102"/>
  <c r="J226" i="102"/>
  <c r="J227" i="102"/>
  <c r="J228" i="102"/>
  <c r="J229" i="102"/>
  <c r="J230" i="102"/>
  <c r="J231" i="102"/>
  <c r="J232" i="102"/>
  <c r="J233" i="102"/>
  <c r="J234" i="102"/>
  <c r="J235" i="102"/>
  <c r="J236" i="102"/>
  <c r="J237" i="102"/>
  <c r="J238" i="102"/>
  <c r="J239" i="102"/>
  <c r="J240" i="102"/>
  <c r="J241" i="102"/>
  <c r="J242" i="102"/>
  <c r="J243" i="102"/>
  <c r="J244" i="102"/>
  <c r="J245" i="102"/>
  <c r="J246" i="102"/>
  <c r="J247" i="102"/>
  <c r="J248" i="102"/>
  <c r="J249" i="102"/>
  <c r="J250" i="102"/>
  <c r="J251" i="102"/>
  <c r="J252" i="102"/>
  <c r="J253" i="102"/>
  <c r="J254" i="102"/>
  <c r="J255" i="102"/>
  <c r="J256" i="102"/>
  <c r="J257" i="102"/>
  <c r="J258" i="102"/>
  <c r="J259" i="102"/>
  <c r="J260" i="102"/>
  <c r="J261" i="102"/>
  <c r="J262" i="102"/>
  <c r="J263" i="102"/>
  <c r="J264" i="102"/>
  <c r="J265" i="102"/>
  <c r="J266" i="102"/>
  <c r="J267" i="102"/>
  <c r="J268" i="102"/>
  <c r="J269" i="102"/>
  <c r="J270" i="102"/>
  <c r="J271" i="102"/>
  <c r="J272" i="102"/>
  <c r="J273" i="102"/>
  <c r="J274" i="102"/>
  <c r="J275" i="102"/>
  <c r="J276" i="102"/>
  <c r="J277" i="102"/>
  <c r="J278" i="102"/>
  <c r="J279" i="102"/>
  <c r="J280" i="102"/>
  <c r="J281" i="102"/>
  <c r="J282" i="102"/>
  <c r="J283" i="102"/>
  <c r="J284" i="102"/>
  <c r="J285" i="102"/>
  <c r="J286" i="102"/>
  <c r="J287" i="102"/>
  <c r="J288" i="102"/>
  <c r="J289" i="102"/>
  <c r="J290" i="102"/>
  <c r="J291" i="102"/>
  <c r="J199" i="102"/>
  <c r="L200" i="102" l="1"/>
  <c r="L201" i="102"/>
  <c r="L202" i="102"/>
  <c r="L203" i="102"/>
  <c r="L204" i="102"/>
  <c r="L205" i="102"/>
  <c r="L206" i="102"/>
  <c r="L207" i="102"/>
  <c r="L208" i="102"/>
  <c r="L209" i="102"/>
  <c r="L210" i="102"/>
  <c r="L211" i="102"/>
  <c r="L212" i="102"/>
  <c r="L213" i="102"/>
  <c r="L214" i="102"/>
  <c r="L215" i="102"/>
  <c r="L216" i="102"/>
  <c r="L217" i="102"/>
  <c r="L218" i="102"/>
  <c r="L219" i="102"/>
  <c r="L220" i="102"/>
  <c r="L221" i="102"/>
  <c r="L222" i="102"/>
  <c r="L223" i="102"/>
  <c r="L224" i="102"/>
  <c r="L225" i="102"/>
  <c r="L226" i="102"/>
  <c r="L227" i="102"/>
  <c r="L228" i="102"/>
  <c r="L229" i="102"/>
  <c r="L230" i="102"/>
  <c r="L231" i="102"/>
  <c r="L232" i="102"/>
  <c r="L233" i="102"/>
  <c r="L234" i="102"/>
  <c r="L235" i="102"/>
  <c r="L236" i="102"/>
  <c r="L237" i="102"/>
  <c r="L238" i="102"/>
  <c r="L239" i="102"/>
  <c r="L240" i="102"/>
  <c r="L241" i="102"/>
  <c r="L242" i="102"/>
  <c r="L243" i="102"/>
  <c r="L244" i="102"/>
  <c r="L245" i="102"/>
  <c r="L246" i="102"/>
  <c r="L247" i="102"/>
  <c r="L248" i="102"/>
  <c r="L249" i="102"/>
  <c r="L250" i="102"/>
  <c r="L251" i="102"/>
  <c r="L252" i="102"/>
  <c r="L253" i="102"/>
  <c r="L254" i="102"/>
  <c r="L255" i="102"/>
  <c r="L256" i="102"/>
  <c r="L257" i="102"/>
  <c r="L258" i="102"/>
  <c r="L259" i="102"/>
  <c r="L260" i="102"/>
  <c r="L261" i="102"/>
  <c r="L262" i="102"/>
  <c r="L263" i="102"/>
  <c r="L264" i="102"/>
  <c r="L265" i="102"/>
  <c r="L266" i="102"/>
  <c r="L267" i="102"/>
  <c r="L268" i="102"/>
  <c r="L269" i="102"/>
  <c r="L270" i="102"/>
  <c r="L271" i="102"/>
  <c r="L272" i="102"/>
  <c r="L273" i="102"/>
  <c r="L274" i="102"/>
  <c r="L275" i="102"/>
  <c r="L276" i="102"/>
  <c r="L277" i="102"/>
  <c r="L278" i="102"/>
  <c r="L279" i="102"/>
  <c r="L280" i="102"/>
  <c r="L281" i="102"/>
  <c r="L282" i="102"/>
  <c r="L283" i="102"/>
  <c r="L284" i="102"/>
  <c r="L285" i="102"/>
  <c r="L286" i="102"/>
  <c r="L287" i="102"/>
  <c r="L288" i="102"/>
  <c r="L289" i="102"/>
  <c r="L290" i="102"/>
  <c r="L291" i="102"/>
  <c r="C200" i="102"/>
  <c r="C201" i="102"/>
  <c r="C202" i="102"/>
  <c r="C203" i="102"/>
  <c r="C204" i="102"/>
  <c r="C205" i="102"/>
  <c r="C206" i="102"/>
  <c r="C207" i="102"/>
  <c r="C208" i="102"/>
  <c r="C209" i="102"/>
  <c r="C210" i="102"/>
  <c r="C211" i="102"/>
  <c r="C212" i="102"/>
  <c r="C213" i="102"/>
  <c r="C214" i="102"/>
  <c r="C215" i="102"/>
  <c r="C216" i="102"/>
  <c r="C217" i="102"/>
  <c r="C218" i="102"/>
  <c r="C219" i="102"/>
  <c r="C220" i="102"/>
  <c r="C221" i="102"/>
  <c r="C222" i="102"/>
  <c r="C223" i="102"/>
  <c r="C224" i="102"/>
  <c r="C225" i="102"/>
  <c r="C226" i="102"/>
  <c r="C227" i="102"/>
  <c r="C228" i="102"/>
  <c r="C229" i="102"/>
  <c r="C230" i="102"/>
  <c r="C231" i="102"/>
  <c r="C232" i="102"/>
  <c r="C233" i="102"/>
  <c r="C234" i="102"/>
  <c r="C235" i="102"/>
  <c r="C236" i="102"/>
  <c r="C237" i="102"/>
  <c r="C238" i="102"/>
  <c r="C239" i="102"/>
  <c r="C240" i="102"/>
  <c r="C241" i="102"/>
  <c r="C242" i="102"/>
  <c r="C243" i="102"/>
  <c r="C244" i="102"/>
  <c r="C245" i="102"/>
  <c r="C246" i="102"/>
  <c r="C247" i="102"/>
  <c r="C248" i="102"/>
  <c r="C249" i="102"/>
  <c r="C250" i="102"/>
  <c r="C251" i="102"/>
  <c r="C252" i="102"/>
  <c r="C253" i="102"/>
  <c r="C254" i="102"/>
  <c r="C255" i="102"/>
  <c r="C256" i="102"/>
  <c r="C257" i="102"/>
  <c r="C258" i="102"/>
  <c r="C259" i="102"/>
  <c r="C260" i="102"/>
  <c r="C261" i="102"/>
  <c r="C262" i="102"/>
  <c r="C263" i="102"/>
  <c r="C264" i="102"/>
  <c r="C265" i="102"/>
  <c r="C266" i="102"/>
  <c r="C267" i="102"/>
  <c r="C268" i="102"/>
  <c r="C269" i="102"/>
  <c r="C270" i="102"/>
  <c r="C271" i="102"/>
  <c r="C272" i="102"/>
  <c r="C273" i="102"/>
  <c r="C274" i="102"/>
  <c r="C275" i="102"/>
  <c r="C276" i="102"/>
  <c r="C277" i="102"/>
  <c r="C278" i="102"/>
  <c r="C279" i="102"/>
  <c r="C280" i="102"/>
  <c r="C281" i="102"/>
  <c r="C282" i="102"/>
  <c r="C283" i="102"/>
  <c r="C284" i="102"/>
  <c r="C285" i="102"/>
  <c r="C286" i="102"/>
  <c r="C287" i="102"/>
  <c r="C288" i="102"/>
  <c r="C289" i="102"/>
  <c r="C290" i="102"/>
  <c r="C291" i="102"/>
  <c r="C199" i="102"/>
  <c r="L199" i="102"/>
  <c r="H200" i="102"/>
  <c r="I200" i="102"/>
  <c r="K200" i="102"/>
  <c r="H201" i="102"/>
  <c r="I201" i="102"/>
  <c r="K201" i="102"/>
  <c r="H202" i="102"/>
  <c r="I202" i="102"/>
  <c r="K202" i="102"/>
  <c r="H203" i="102"/>
  <c r="I203" i="102"/>
  <c r="K203" i="102"/>
  <c r="H204" i="102"/>
  <c r="I204" i="102"/>
  <c r="K204" i="102"/>
  <c r="H205" i="102"/>
  <c r="I205" i="102"/>
  <c r="K205" i="102"/>
  <c r="H206" i="102"/>
  <c r="I206" i="102"/>
  <c r="K206" i="102"/>
  <c r="H207" i="102"/>
  <c r="I207" i="102"/>
  <c r="K207" i="102"/>
  <c r="H208" i="102"/>
  <c r="I208" i="102"/>
  <c r="K208" i="102"/>
  <c r="H209" i="102"/>
  <c r="I209" i="102"/>
  <c r="K209" i="102"/>
  <c r="H210" i="102"/>
  <c r="I210" i="102"/>
  <c r="K210" i="102"/>
  <c r="H211" i="102"/>
  <c r="I211" i="102"/>
  <c r="K211" i="102"/>
  <c r="H212" i="102"/>
  <c r="I212" i="102"/>
  <c r="K212" i="102"/>
  <c r="H213" i="102"/>
  <c r="I213" i="102"/>
  <c r="K213" i="102"/>
  <c r="H214" i="102"/>
  <c r="I214" i="102"/>
  <c r="K214" i="102"/>
  <c r="H215" i="102"/>
  <c r="I215" i="102"/>
  <c r="K215" i="102"/>
  <c r="H216" i="102"/>
  <c r="I216" i="102"/>
  <c r="K216" i="102"/>
  <c r="H217" i="102"/>
  <c r="I217" i="102"/>
  <c r="K217" i="102"/>
  <c r="H218" i="102"/>
  <c r="I218" i="102"/>
  <c r="K218" i="102"/>
  <c r="H219" i="102"/>
  <c r="I219" i="102"/>
  <c r="K219" i="102"/>
  <c r="H220" i="102"/>
  <c r="I220" i="102"/>
  <c r="K220" i="102"/>
  <c r="H221" i="102"/>
  <c r="I221" i="102"/>
  <c r="K221" i="102"/>
  <c r="H222" i="102"/>
  <c r="I222" i="102"/>
  <c r="K222" i="102"/>
  <c r="H223" i="102"/>
  <c r="I223" i="102"/>
  <c r="K223" i="102"/>
  <c r="H224" i="102"/>
  <c r="K224" i="102"/>
  <c r="H225" i="102"/>
  <c r="K225" i="102"/>
  <c r="H226" i="102"/>
  <c r="I226" i="102"/>
  <c r="K226" i="102"/>
  <c r="H227" i="102"/>
  <c r="I227" i="102"/>
  <c r="K227" i="102"/>
  <c r="H228" i="102"/>
  <c r="I228" i="102"/>
  <c r="K228" i="102"/>
  <c r="H229" i="102"/>
  <c r="I229" i="102"/>
  <c r="K229" i="102"/>
  <c r="H230" i="102"/>
  <c r="I230" i="102"/>
  <c r="K230" i="102"/>
  <c r="H231" i="102"/>
  <c r="I231" i="102"/>
  <c r="K231" i="102"/>
  <c r="H232" i="102"/>
  <c r="I232" i="102"/>
  <c r="K232" i="102"/>
  <c r="H233" i="102"/>
  <c r="I233" i="102"/>
  <c r="K233" i="102"/>
  <c r="H234" i="102"/>
  <c r="I234" i="102"/>
  <c r="K234" i="102"/>
  <c r="H235" i="102"/>
  <c r="I235" i="102"/>
  <c r="K235" i="102"/>
  <c r="H236" i="102"/>
  <c r="I236" i="102"/>
  <c r="K236" i="102"/>
  <c r="H237" i="102"/>
  <c r="I237" i="102"/>
  <c r="K237" i="102"/>
  <c r="H238" i="102"/>
  <c r="I238" i="102"/>
  <c r="K238" i="102"/>
  <c r="H239" i="102"/>
  <c r="I239" i="102"/>
  <c r="K239" i="102"/>
  <c r="H240" i="102"/>
  <c r="I240" i="102"/>
  <c r="K240" i="102"/>
  <c r="H241" i="102"/>
  <c r="I241" i="102"/>
  <c r="K241" i="102"/>
  <c r="H242" i="102"/>
  <c r="I242" i="102"/>
  <c r="K242" i="102"/>
  <c r="H243" i="102"/>
  <c r="I243" i="102"/>
  <c r="K243" i="102"/>
  <c r="H244" i="102"/>
  <c r="I244" i="102"/>
  <c r="K244" i="102"/>
  <c r="H245" i="102"/>
  <c r="I245" i="102"/>
  <c r="K245" i="102"/>
  <c r="H246" i="102"/>
  <c r="I246" i="102"/>
  <c r="K246" i="102"/>
  <c r="H247" i="102"/>
  <c r="I247" i="102"/>
  <c r="K247" i="102"/>
  <c r="H248" i="102"/>
  <c r="I248" i="102"/>
  <c r="K248" i="102"/>
  <c r="H249" i="102"/>
  <c r="I249" i="102"/>
  <c r="K249" i="102"/>
  <c r="H250" i="102"/>
  <c r="I250" i="102"/>
  <c r="K250" i="102"/>
  <c r="H251" i="102"/>
  <c r="I251" i="102"/>
  <c r="K251" i="102"/>
  <c r="H252" i="102"/>
  <c r="I252" i="102"/>
  <c r="K252" i="102"/>
  <c r="H253" i="102"/>
  <c r="I253" i="102"/>
  <c r="K253" i="102"/>
  <c r="H254" i="102"/>
  <c r="I254" i="102"/>
  <c r="K254" i="102"/>
  <c r="H255" i="102"/>
  <c r="I255" i="102"/>
  <c r="K255" i="102"/>
  <c r="H256" i="102"/>
  <c r="I256" i="102"/>
  <c r="K256" i="102"/>
  <c r="H257" i="102"/>
  <c r="I257" i="102"/>
  <c r="K257" i="102"/>
  <c r="H258" i="102"/>
  <c r="I258" i="102"/>
  <c r="K258" i="102"/>
  <c r="H259" i="102"/>
  <c r="I259" i="102"/>
  <c r="K259" i="102"/>
  <c r="H260" i="102"/>
  <c r="I260" i="102"/>
  <c r="K260" i="102"/>
  <c r="H261" i="102"/>
  <c r="I261" i="102"/>
  <c r="K261" i="102"/>
  <c r="H262" i="102"/>
  <c r="I262" i="102"/>
  <c r="K262" i="102"/>
  <c r="H263" i="102"/>
  <c r="I263" i="102"/>
  <c r="K263" i="102"/>
  <c r="H264" i="102"/>
  <c r="I264" i="102"/>
  <c r="K264" i="102"/>
  <c r="H265" i="102"/>
  <c r="I265" i="102"/>
  <c r="K265" i="102"/>
  <c r="H266" i="102"/>
  <c r="I266" i="102"/>
  <c r="K266" i="102"/>
  <c r="H267" i="102"/>
  <c r="I267" i="102"/>
  <c r="K267" i="102"/>
  <c r="H268" i="102"/>
  <c r="I268" i="102"/>
  <c r="K268" i="102"/>
  <c r="H269" i="102"/>
  <c r="I269" i="102"/>
  <c r="K269" i="102"/>
  <c r="H270" i="102"/>
  <c r="I270" i="102"/>
  <c r="K270" i="102"/>
  <c r="H271" i="102"/>
  <c r="I271" i="102"/>
  <c r="K271" i="102"/>
  <c r="H272" i="102"/>
  <c r="I272" i="102"/>
  <c r="K272" i="102"/>
  <c r="H273" i="102"/>
  <c r="I273" i="102"/>
  <c r="K273" i="102"/>
  <c r="H274" i="102"/>
  <c r="I274" i="102"/>
  <c r="K274" i="102"/>
  <c r="H275" i="102"/>
  <c r="I275" i="102"/>
  <c r="K275" i="102"/>
  <c r="H276" i="102"/>
  <c r="I276" i="102"/>
  <c r="K276" i="102"/>
  <c r="H277" i="102"/>
  <c r="I277" i="102"/>
  <c r="K277" i="102"/>
  <c r="H278" i="102"/>
  <c r="I278" i="102"/>
  <c r="K278" i="102"/>
  <c r="H279" i="102"/>
  <c r="I279" i="102"/>
  <c r="K279" i="102"/>
  <c r="H280" i="102"/>
  <c r="I280" i="102"/>
  <c r="K280" i="102"/>
  <c r="H281" i="102"/>
  <c r="I281" i="102"/>
  <c r="K281" i="102"/>
  <c r="H282" i="102"/>
  <c r="I282" i="102"/>
  <c r="K282" i="102"/>
  <c r="H283" i="102"/>
  <c r="I283" i="102"/>
  <c r="K283" i="102"/>
  <c r="H284" i="102"/>
  <c r="I284" i="102"/>
  <c r="K284" i="102"/>
  <c r="H285" i="102"/>
  <c r="I285" i="102"/>
  <c r="K285" i="102"/>
  <c r="H286" i="102"/>
  <c r="I286" i="102"/>
  <c r="K286" i="102"/>
  <c r="H287" i="102"/>
  <c r="I287" i="102"/>
  <c r="K287" i="102"/>
  <c r="H288" i="102"/>
  <c r="I288" i="102"/>
  <c r="K288" i="102"/>
  <c r="H289" i="102"/>
  <c r="I289" i="102"/>
  <c r="K289" i="102"/>
  <c r="H290" i="102"/>
  <c r="I290" i="102"/>
  <c r="K290" i="102"/>
  <c r="H291" i="102"/>
  <c r="I291" i="102"/>
  <c r="K291" i="102"/>
  <c r="K199" i="102"/>
  <c r="I199" i="102"/>
  <c r="H199" i="102"/>
  <c r="G200" i="102"/>
  <c r="G201" i="102"/>
  <c r="G202" i="102"/>
  <c r="G203" i="102"/>
  <c r="G204" i="102"/>
  <c r="G205" i="102"/>
  <c r="G206" i="102"/>
  <c r="G207" i="102"/>
  <c r="G208" i="102"/>
  <c r="G209" i="102"/>
  <c r="G210" i="102"/>
  <c r="G211" i="102"/>
  <c r="G212" i="102"/>
  <c r="G213" i="102"/>
  <c r="G214" i="102"/>
  <c r="G215" i="102"/>
  <c r="G216" i="102"/>
  <c r="G217" i="102"/>
  <c r="G218" i="102"/>
  <c r="G219" i="102"/>
  <c r="G220" i="102"/>
  <c r="G221" i="102"/>
  <c r="G222" i="102"/>
  <c r="G223" i="102"/>
  <c r="G224" i="102"/>
  <c r="G225" i="102"/>
  <c r="G226" i="102"/>
  <c r="G227" i="102"/>
  <c r="G228" i="102"/>
  <c r="G229" i="102"/>
  <c r="G230" i="102"/>
  <c r="G231" i="102"/>
  <c r="G232" i="102"/>
  <c r="G233" i="102"/>
  <c r="G234" i="102"/>
  <c r="G235" i="102"/>
  <c r="G236" i="102"/>
  <c r="G237" i="102"/>
  <c r="G238" i="102"/>
  <c r="G239" i="102"/>
  <c r="G240" i="102"/>
  <c r="G241" i="102"/>
  <c r="G242" i="102"/>
  <c r="G243" i="102"/>
  <c r="G244" i="102"/>
  <c r="G245" i="102"/>
  <c r="G246" i="102"/>
  <c r="G247" i="102"/>
  <c r="G248" i="102"/>
  <c r="G249" i="102"/>
  <c r="G250" i="102"/>
  <c r="G251" i="102"/>
  <c r="G252" i="102"/>
  <c r="G253" i="102"/>
  <c r="G254" i="102"/>
  <c r="G255" i="102"/>
  <c r="G256" i="102"/>
  <c r="G257" i="102"/>
  <c r="G258" i="102"/>
  <c r="G259" i="102"/>
  <c r="G260" i="102"/>
  <c r="G261" i="102"/>
  <c r="G262" i="102"/>
  <c r="G263" i="102"/>
  <c r="G264" i="102"/>
  <c r="G265" i="102"/>
  <c r="G266" i="102"/>
  <c r="G267" i="102"/>
  <c r="G268" i="102"/>
  <c r="G269" i="102"/>
  <c r="G270" i="102"/>
  <c r="G271" i="102"/>
  <c r="G272" i="102"/>
  <c r="G273" i="102"/>
  <c r="G274" i="102"/>
  <c r="G275" i="102"/>
  <c r="G276" i="102"/>
  <c r="G277" i="102"/>
  <c r="G278" i="102"/>
  <c r="G279" i="102"/>
  <c r="G280" i="102"/>
  <c r="G281" i="102"/>
  <c r="G282" i="102"/>
  <c r="G283" i="102"/>
  <c r="G284" i="102"/>
  <c r="G285" i="102"/>
  <c r="G286" i="102"/>
  <c r="G287" i="102"/>
  <c r="G288" i="102"/>
  <c r="G289" i="102"/>
  <c r="G290" i="102"/>
  <c r="G291" i="102"/>
  <c r="G199" i="102"/>
  <c r="F200" i="102"/>
  <c r="F201" i="102"/>
  <c r="F202" i="102"/>
  <c r="F203" i="102"/>
  <c r="F204" i="102"/>
  <c r="F205" i="102"/>
  <c r="F206" i="102"/>
  <c r="F207" i="102"/>
  <c r="F208" i="102"/>
  <c r="F209" i="102"/>
  <c r="F210" i="102"/>
  <c r="F211" i="102"/>
  <c r="F212" i="102"/>
  <c r="F213" i="102"/>
  <c r="F214" i="102"/>
  <c r="F215" i="102"/>
  <c r="F216" i="102"/>
  <c r="F217" i="102"/>
  <c r="F218" i="102"/>
  <c r="F219" i="102"/>
  <c r="F220" i="102"/>
  <c r="F221" i="102"/>
  <c r="F222" i="102"/>
  <c r="F223" i="102"/>
  <c r="F224" i="102"/>
  <c r="F225" i="102"/>
  <c r="F226" i="102"/>
  <c r="F227" i="102"/>
  <c r="F228" i="102"/>
  <c r="F229" i="102"/>
  <c r="F230" i="102"/>
  <c r="F231" i="102"/>
  <c r="F232" i="102"/>
  <c r="F233" i="102"/>
  <c r="F234" i="102"/>
  <c r="F235" i="102"/>
  <c r="F236" i="102"/>
  <c r="F237" i="102"/>
  <c r="F238" i="102"/>
  <c r="F239" i="102"/>
  <c r="F240" i="102"/>
  <c r="F241" i="102"/>
  <c r="F242" i="102"/>
  <c r="F243" i="102"/>
  <c r="F244" i="102"/>
  <c r="F245" i="102"/>
  <c r="F246" i="102"/>
  <c r="F247" i="102"/>
  <c r="F248" i="102"/>
  <c r="F249" i="102"/>
  <c r="F250" i="102"/>
  <c r="F251" i="102"/>
  <c r="F252" i="102"/>
  <c r="F253" i="102"/>
  <c r="F254" i="102"/>
  <c r="F255" i="102"/>
  <c r="F256" i="102"/>
  <c r="F257" i="102"/>
  <c r="F258" i="102"/>
  <c r="F259" i="102"/>
  <c r="F260" i="102"/>
  <c r="F261" i="102"/>
  <c r="F262" i="102"/>
  <c r="F263" i="102"/>
  <c r="F264" i="102"/>
  <c r="F265" i="102"/>
  <c r="F266" i="102"/>
  <c r="F267" i="102"/>
  <c r="F268" i="102"/>
  <c r="F269" i="102"/>
  <c r="F270" i="102"/>
  <c r="F271" i="102"/>
  <c r="F272" i="102"/>
  <c r="F273" i="102"/>
  <c r="F274" i="102"/>
  <c r="F275" i="102"/>
  <c r="F276" i="102"/>
  <c r="F277" i="102"/>
  <c r="F278" i="102"/>
  <c r="F279" i="102"/>
  <c r="F280" i="102"/>
  <c r="F281" i="102"/>
  <c r="F282" i="102"/>
  <c r="F283" i="102"/>
  <c r="F284" i="102"/>
  <c r="F285" i="102"/>
  <c r="F286" i="102"/>
  <c r="F287" i="102"/>
  <c r="F288" i="102"/>
  <c r="F289" i="102"/>
  <c r="F290" i="102"/>
  <c r="F291" i="102"/>
  <c r="F199" i="102"/>
  <c r="R270" i="102" l="1"/>
  <c r="R244" i="102"/>
  <c r="R279" i="102"/>
  <c r="R274" i="102"/>
  <c r="R236" i="102"/>
  <c r="R228" i="102"/>
  <c r="R286" i="102"/>
  <c r="R202" i="102"/>
  <c r="R214" i="102"/>
  <c r="R250" i="102"/>
  <c r="R262" i="102"/>
  <c r="R226" i="102"/>
  <c r="R287" i="102"/>
  <c r="R275" i="102"/>
  <c r="R263" i="102"/>
  <c r="R251" i="102"/>
  <c r="R239" i="102"/>
  <c r="R227" i="102"/>
  <c r="R215" i="102"/>
  <c r="R203" i="102"/>
  <c r="R285" i="102"/>
  <c r="R273" i="102"/>
  <c r="R261" i="102"/>
  <c r="R249" i="102"/>
  <c r="R237" i="102"/>
  <c r="R225" i="102"/>
  <c r="R213" i="102"/>
  <c r="R201" i="102"/>
  <c r="R284" i="102"/>
  <c r="R272" i="102"/>
  <c r="R260" i="102"/>
  <c r="R248" i="102"/>
  <c r="R224" i="102"/>
  <c r="R212" i="102"/>
  <c r="R200" i="102"/>
  <c r="R283" i="102"/>
  <c r="R271" i="102"/>
  <c r="R259" i="102"/>
  <c r="R247" i="102"/>
  <c r="R235" i="102"/>
  <c r="R223" i="102"/>
  <c r="R211" i="102"/>
  <c r="R282" i="102"/>
  <c r="R258" i="102"/>
  <c r="R246" i="102"/>
  <c r="R234" i="102"/>
  <c r="R222" i="102"/>
  <c r="R210" i="102"/>
  <c r="R281" i="102"/>
  <c r="R269" i="102"/>
  <c r="R257" i="102"/>
  <c r="R245" i="102"/>
  <c r="R233" i="102"/>
  <c r="R221" i="102"/>
  <c r="R209" i="102"/>
  <c r="R199" i="102"/>
  <c r="R280" i="102"/>
  <c r="R268" i="102"/>
  <c r="R256" i="102"/>
  <c r="R232" i="102"/>
  <c r="R220" i="102"/>
  <c r="R208" i="102"/>
  <c r="R291" i="102"/>
  <c r="R267" i="102"/>
  <c r="R255" i="102"/>
  <c r="R243" i="102"/>
  <c r="R231" i="102"/>
  <c r="R219" i="102"/>
  <c r="R207" i="102"/>
  <c r="R290" i="102"/>
  <c r="R278" i="102"/>
  <c r="R266" i="102"/>
  <c r="R254" i="102"/>
  <c r="R242" i="102"/>
  <c r="R230" i="102"/>
  <c r="R218" i="102"/>
  <c r="R206" i="102"/>
  <c r="R289" i="102"/>
  <c r="R277" i="102"/>
  <c r="R265" i="102"/>
  <c r="R253" i="102"/>
  <c r="R241" i="102"/>
  <c r="R229" i="102"/>
  <c r="R217" i="102"/>
  <c r="R205" i="102"/>
  <c r="R238" i="102"/>
  <c r="R288" i="102"/>
  <c r="R276" i="102"/>
  <c r="R264" i="102"/>
  <c r="R252" i="102"/>
  <c r="R240" i="102"/>
  <c r="R216" i="102"/>
  <c r="R204" i="102"/>
  <c r="D95" i="102"/>
  <c r="E95" i="102"/>
  <c r="F95" i="102"/>
  <c r="G95" i="102"/>
  <c r="H95" i="102"/>
  <c r="I95" i="102"/>
  <c r="J95" i="102"/>
  <c r="K95" i="102"/>
  <c r="L95" i="102"/>
  <c r="M95" i="102"/>
  <c r="N95" i="102"/>
  <c r="O95" i="102"/>
  <c r="P95" i="102"/>
  <c r="Q95" i="102"/>
  <c r="R95" i="102"/>
  <c r="S95" i="102"/>
  <c r="T95" i="102"/>
  <c r="C95" i="102"/>
  <c r="C388" i="102" l="1"/>
  <c r="E388" i="102" s="1"/>
  <c r="L388" i="102" s="1"/>
  <c r="I388" i="102"/>
  <c r="F388" i="102" l="1"/>
  <c r="E50" i="2" l="1"/>
  <c r="D18" i="2"/>
  <c r="D54" i="2"/>
  <c r="C54" i="2"/>
  <c r="D55" i="2"/>
  <c r="C55" i="2"/>
  <c r="E56" i="2"/>
  <c r="D56" i="2"/>
  <c r="C56" i="2"/>
  <c r="E57" i="2"/>
  <c r="D57" i="2"/>
  <c r="C57" i="2"/>
  <c r="E58" i="2"/>
  <c r="D58" i="2"/>
  <c r="C58" i="2"/>
  <c r="D59" i="2"/>
  <c r="C59" i="2"/>
  <c r="E60" i="2"/>
  <c r="D60" i="2"/>
  <c r="C60" i="2"/>
  <c r="E61" i="2"/>
  <c r="D61" i="2"/>
  <c r="C61" i="2"/>
  <c r="D62" i="2"/>
  <c r="C62" i="2"/>
  <c r="D63" i="2"/>
  <c r="C63" i="2"/>
  <c r="E64" i="2"/>
  <c r="D64" i="2"/>
  <c r="C64" i="2"/>
  <c r="E65" i="2"/>
  <c r="D65" i="2"/>
  <c r="C65" i="2"/>
  <c r="E66" i="2"/>
  <c r="D66" i="2"/>
  <c r="C66" i="2"/>
  <c r="D67" i="2"/>
  <c r="C67" i="2"/>
  <c r="E68" i="2"/>
  <c r="D68" i="2"/>
  <c r="C68" i="2"/>
  <c r="D69" i="2"/>
  <c r="C69" i="2"/>
  <c r="D70" i="2"/>
  <c r="C70" i="2"/>
  <c r="D71" i="2"/>
  <c r="C71" i="2"/>
  <c r="E72" i="2"/>
  <c r="D72" i="2"/>
  <c r="C72" i="2"/>
  <c r="D73" i="2"/>
  <c r="C73" i="2"/>
  <c r="E74" i="2"/>
  <c r="D74" i="2"/>
  <c r="C74" i="2"/>
  <c r="D75" i="2"/>
  <c r="C75" i="2"/>
  <c r="E76" i="2"/>
  <c r="D76" i="2"/>
  <c r="C76" i="2"/>
  <c r="D77" i="2"/>
  <c r="C77" i="2"/>
  <c r="D78" i="2"/>
  <c r="C78" i="2"/>
  <c r="E79" i="2"/>
  <c r="D79" i="2"/>
  <c r="C79" i="2"/>
  <c r="E80" i="2"/>
  <c r="D80" i="2"/>
  <c r="C80" i="2"/>
  <c r="D81" i="2"/>
  <c r="C81" i="2"/>
  <c r="E82" i="2"/>
  <c r="D82" i="2"/>
  <c r="C82" i="2"/>
  <c r="D83" i="2"/>
  <c r="C83" i="2"/>
  <c r="E84" i="2"/>
  <c r="D84" i="2"/>
  <c r="C84" i="2"/>
  <c r="E85" i="2"/>
  <c r="D85" i="2"/>
  <c r="C85" i="2"/>
  <c r="D86" i="2"/>
  <c r="C86" i="2"/>
  <c r="D87" i="2"/>
  <c r="C87" i="2"/>
  <c r="E88" i="2"/>
  <c r="D88" i="2"/>
  <c r="C88" i="2"/>
  <c r="D89" i="2"/>
  <c r="C89" i="2"/>
  <c r="E90" i="2"/>
  <c r="D90" i="2"/>
  <c r="C90" i="2"/>
  <c r="D91" i="2"/>
  <c r="C91" i="2"/>
  <c r="E92" i="2"/>
  <c r="D92" i="2"/>
  <c r="C92" i="2"/>
  <c r="E93" i="2"/>
  <c r="D93" i="2"/>
  <c r="C93" i="2"/>
  <c r="E94" i="2"/>
  <c r="D94" i="2"/>
  <c r="C94" i="2"/>
  <c r="D95" i="2"/>
  <c r="C95" i="2"/>
  <c r="E53" i="2"/>
  <c r="D53" i="2"/>
  <c r="C53" i="2"/>
  <c r="D44" i="2"/>
  <c r="C44" i="2"/>
  <c r="E45" i="2"/>
  <c r="C45" i="2"/>
  <c r="D46" i="2"/>
  <c r="C46" i="2"/>
  <c r="E47" i="2"/>
  <c r="D47" i="2"/>
  <c r="C47" i="2"/>
  <c r="D48" i="2"/>
  <c r="C48" i="2"/>
  <c r="D49" i="2"/>
  <c r="C49" i="2"/>
  <c r="D50" i="2"/>
  <c r="C50" i="2"/>
  <c r="E51" i="2"/>
  <c r="C51" i="2"/>
  <c r="D52" i="2"/>
  <c r="C52" i="2"/>
  <c r="D43" i="2"/>
  <c r="C43" i="2"/>
  <c r="E27" i="2"/>
  <c r="C27" i="2"/>
  <c r="D28" i="2"/>
  <c r="C28" i="2"/>
  <c r="E29" i="2"/>
  <c r="D29" i="2"/>
  <c r="C29" i="2"/>
  <c r="D30" i="2"/>
  <c r="C30" i="2"/>
  <c r="D31" i="2"/>
  <c r="C31" i="2"/>
  <c r="E32" i="2"/>
  <c r="D32" i="2"/>
  <c r="C32" i="2"/>
  <c r="E33" i="2"/>
  <c r="D33" i="2"/>
  <c r="C33" i="2"/>
  <c r="D34" i="2"/>
  <c r="C34" i="2"/>
  <c r="D35" i="2"/>
  <c r="C35" i="2"/>
  <c r="D36" i="2"/>
  <c r="C36" i="2"/>
  <c r="E37" i="2"/>
  <c r="D37" i="2"/>
  <c r="C37" i="2"/>
  <c r="D38" i="2"/>
  <c r="C38" i="2"/>
  <c r="D39" i="2"/>
  <c r="C39" i="2"/>
  <c r="D40" i="2"/>
  <c r="C40" i="2"/>
  <c r="E41" i="2"/>
  <c r="D41" i="2"/>
  <c r="C41" i="2"/>
  <c r="D42" i="2"/>
  <c r="C42" i="2"/>
  <c r="D26" i="2"/>
  <c r="C26" i="2"/>
  <c r="D9" i="2"/>
  <c r="C9" i="2"/>
  <c r="E10" i="2"/>
  <c r="D10" i="2"/>
  <c r="C10" i="2"/>
  <c r="E11" i="2"/>
  <c r="D11" i="2"/>
  <c r="C11" i="2"/>
  <c r="E12" i="2"/>
  <c r="C12" i="2"/>
  <c r="D13" i="2"/>
  <c r="C13" i="2"/>
  <c r="D14" i="2"/>
  <c r="C14" i="2"/>
  <c r="D15" i="2"/>
  <c r="C15" i="2"/>
  <c r="D16" i="2"/>
  <c r="C16" i="2"/>
  <c r="D17" i="2"/>
  <c r="C17" i="2"/>
  <c r="C18" i="2"/>
  <c r="D19" i="2"/>
  <c r="C19" i="2"/>
  <c r="E20" i="2"/>
  <c r="D20" i="2"/>
  <c r="C20" i="2"/>
  <c r="D21" i="2"/>
  <c r="C21" i="2"/>
  <c r="D22" i="2"/>
  <c r="C22" i="2"/>
  <c r="E23" i="2"/>
  <c r="D23" i="2"/>
  <c r="C23" i="2"/>
  <c r="E24" i="2"/>
  <c r="D24" i="2"/>
  <c r="C24" i="2"/>
  <c r="D25" i="2"/>
  <c r="C25" i="2"/>
  <c r="E8" i="2"/>
  <c r="D8" i="2"/>
  <c r="C8" i="2"/>
  <c r="E39" i="2"/>
  <c r="E31" i="2"/>
  <c r="E19" i="2"/>
  <c r="E17" i="2"/>
  <c r="E15" i="2"/>
  <c r="E9" i="2"/>
  <c r="E44" i="2"/>
  <c r="E26" i="2"/>
  <c r="E22" i="2"/>
  <c r="E52" i="2"/>
  <c r="E48" i="2"/>
  <c r="E46" i="2"/>
  <c r="D7" i="2"/>
  <c r="C7" i="2"/>
  <c r="D6" i="2"/>
  <c r="C6" i="2"/>
  <c r="D5" i="2"/>
  <c r="C5" i="2"/>
  <c r="E4" i="2"/>
  <c r="E3" i="2"/>
  <c r="C4" i="2"/>
  <c r="E5" i="2"/>
  <c r="E7" i="2"/>
  <c r="E6" i="2"/>
  <c r="D3" i="2"/>
  <c r="C3" i="2"/>
  <c r="F58" i="2" l="1"/>
  <c r="C96" i="2"/>
  <c r="E13" i="2"/>
  <c r="F13" i="2" s="1"/>
  <c r="E21" i="2"/>
  <c r="F21" i="2" s="1"/>
  <c r="E18" i="2"/>
  <c r="E14" i="2"/>
  <c r="F14" i="2" s="1"/>
  <c r="D12" i="2"/>
  <c r="E35" i="2"/>
  <c r="F35" i="2" s="1"/>
  <c r="E30" i="2"/>
  <c r="F30" i="2" s="1"/>
  <c r="E28" i="2"/>
  <c r="F28" i="2" s="1"/>
  <c r="D27" i="2"/>
  <c r="F27" i="2" s="1"/>
  <c r="E43" i="2"/>
  <c r="F43" i="2" s="1"/>
  <c r="D51" i="2"/>
  <c r="D45" i="2"/>
  <c r="F45" i="2" s="1"/>
  <c r="E86" i="2"/>
  <c r="F86" i="2" s="1"/>
  <c r="E78" i="2"/>
  <c r="F78" i="2" s="1"/>
  <c r="E70" i="2"/>
  <c r="F70" i="2" s="1"/>
  <c r="E62" i="2"/>
  <c r="F62" i="2" s="1"/>
  <c r="E54" i="2"/>
  <c r="F54" i="2" s="1"/>
  <c r="E49" i="2"/>
  <c r="E42" i="2"/>
  <c r="F42" i="2" s="1"/>
  <c r="E40" i="2"/>
  <c r="F40" i="2" s="1"/>
  <c r="E25" i="2"/>
  <c r="E16" i="2"/>
  <c r="F16" i="2" s="1"/>
  <c r="E38" i="2"/>
  <c r="F38" i="2" s="1"/>
  <c r="E36" i="2"/>
  <c r="F36" i="2" s="1"/>
  <c r="E34" i="2"/>
  <c r="F34" i="2" s="1"/>
  <c r="E95" i="2"/>
  <c r="F95" i="2" s="1"/>
  <c r="E91" i="2"/>
  <c r="F91" i="2" s="1"/>
  <c r="E89" i="2"/>
  <c r="F89" i="2" s="1"/>
  <c r="E87" i="2"/>
  <c r="F87" i="2" s="1"/>
  <c r="E83" i="2"/>
  <c r="F83" i="2" s="1"/>
  <c r="E81" i="2"/>
  <c r="F81" i="2" s="1"/>
  <c r="E77" i="2"/>
  <c r="E75" i="2"/>
  <c r="F75" i="2" s="1"/>
  <c r="E73" i="2"/>
  <c r="F73" i="2" s="1"/>
  <c r="E71" i="2"/>
  <c r="F71" i="2" s="1"/>
  <c r="E69" i="2"/>
  <c r="F69" i="2" s="1"/>
  <c r="E67" i="2"/>
  <c r="E63" i="2"/>
  <c r="F63" i="2" s="1"/>
  <c r="E59" i="2"/>
  <c r="F59" i="2" s="1"/>
  <c r="E55" i="2"/>
  <c r="F55" i="2" s="1"/>
  <c r="F8" i="2"/>
  <c r="F9" i="2"/>
  <c r="D4" i="2"/>
  <c r="F4" i="2" s="1"/>
  <c r="F88" i="2"/>
  <c r="F39" i="2"/>
  <c r="F94" i="2"/>
  <c r="F15" i="2"/>
  <c r="F23" i="2"/>
  <c r="F22" i="2"/>
  <c r="F26" i="2"/>
  <c r="F31" i="2"/>
  <c r="F7" i="2"/>
  <c r="F82" i="2"/>
  <c r="F20" i="2"/>
  <c r="F29" i="2"/>
  <c r="F57" i="2"/>
  <c r="F68" i="2"/>
  <c r="F79" i="2"/>
  <c r="F84" i="2"/>
  <c r="F80" i="2"/>
  <c r="F93" i="2"/>
  <c r="F85" i="2"/>
  <c r="F90" i="2"/>
  <c r="F92" i="2"/>
  <c r="F37" i="2"/>
  <c r="F18" i="2"/>
  <c r="F19" i="2"/>
  <c r="F46" i="2"/>
  <c r="F17" i="2"/>
  <c r="F24" i="2"/>
  <c r="F48" i="2"/>
  <c r="F11" i="2"/>
  <c r="F32" i="2"/>
  <c r="F33" i="2"/>
  <c r="F47" i="2"/>
  <c r="F41" i="2"/>
  <c r="F50" i="2"/>
  <c r="F52" i="2"/>
  <c r="F74" i="2"/>
  <c r="F64" i="2"/>
  <c r="F56" i="2"/>
  <c r="F53" i="2"/>
  <c r="F72" i="2"/>
  <c r="F66" i="2"/>
  <c r="F65" i="2"/>
  <c r="F5" i="2"/>
  <c r="E96" i="2" l="1"/>
  <c r="F10" i="2"/>
  <c r="F60" i="2"/>
  <c r="F25" i="2"/>
  <c r="F6" i="2"/>
  <c r="F77" i="2"/>
  <c r="F67" i="2"/>
  <c r="F61" i="2"/>
  <c r="F76" i="2"/>
  <c r="F51" i="2"/>
  <c r="F49" i="2"/>
  <c r="F44" i="2"/>
  <c r="F12" i="2"/>
  <c r="F3" i="2"/>
  <c r="D96" i="2"/>
  <c r="F96" i="2" l="1"/>
</calcChain>
</file>

<file path=xl/comments1.xml><?xml version="1.0" encoding="utf-8"?>
<comments xmlns="http://schemas.openxmlformats.org/spreadsheetml/2006/main">
  <authors>
    <author>Автор</author>
  </authors>
  <commentList>
    <comment ref="G22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ошибка гужа</t>
        </r>
      </text>
    </comment>
    <comment ref="R22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2021 внесен 2 раза</t>
        </r>
      </text>
    </comment>
    <comment ref="R27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учтены 2020 и 2021</t>
        </r>
      </text>
    </comment>
    <comment ref="E30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внесен перерасчет нояб 2022</t>
        </r>
      </text>
    </comment>
    <comment ref="U56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внесен перерасчет</t>
        </r>
      </text>
    </comment>
  </commentList>
</comments>
</file>

<file path=xl/sharedStrings.xml><?xml version="1.0" encoding="utf-8"?>
<sst xmlns="http://schemas.openxmlformats.org/spreadsheetml/2006/main" count="6321" uniqueCount="461">
  <si>
    <t>Брестский б-р д. 9 А</t>
  </si>
  <si>
    <t>Брестский б-р д. 19/17 А</t>
  </si>
  <si>
    <t>Героев пр. 26 к. 3  А</t>
  </si>
  <si>
    <t>Десантников  12 к. 1  А</t>
  </si>
  <si>
    <t>Десантников 22 к.  А</t>
  </si>
  <si>
    <t>Десантников 24 к.  А</t>
  </si>
  <si>
    <t>Десантников 26 к.  А</t>
  </si>
  <si>
    <t>Десантников 28 к.  А</t>
  </si>
  <si>
    <t>Десантников 32 к. 3  А</t>
  </si>
  <si>
    <t>Десантников 34 к.  А</t>
  </si>
  <si>
    <t>Доблести 17 к. 2  А</t>
  </si>
  <si>
    <t xml:space="preserve">Доблести 18 к. 1  А пар. 9 </t>
  </si>
  <si>
    <t>Доблести 18 к. 1  Б пар. 10,11</t>
  </si>
  <si>
    <t>Доблести 20 к. 1  А</t>
  </si>
  <si>
    <t>Доблести 24 к. 1  А</t>
  </si>
  <si>
    <t>Доблести 26 к. 2  А</t>
  </si>
  <si>
    <t>Доблести 28 к. 2  А</t>
  </si>
  <si>
    <t>Котина 7 к. 1  А</t>
  </si>
  <si>
    <t>Котина 8 к. 1  А</t>
  </si>
  <si>
    <t>Кузнецова 17 к.  А пар. 1-4</t>
  </si>
  <si>
    <t>Кузнецова 17 к.  Б пар. 5</t>
  </si>
  <si>
    <t>Кузнецова 17 к.  Д пар. 11</t>
  </si>
  <si>
    <t>Кузнецова 20 к.  А</t>
  </si>
  <si>
    <t>Кузнецова 21 к.  А</t>
  </si>
  <si>
    <t>Кузнецова 23 к. 1  А</t>
  </si>
  <si>
    <t>Кузнецова 25 к. 1  А</t>
  </si>
  <si>
    <t>Кузнецова 26 к. 1  А</t>
  </si>
  <si>
    <t>Кузнецова 32 к.  А</t>
  </si>
  <si>
    <t>Ленинский 55 к. 1  А</t>
  </si>
  <si>
    <t>Ленинский 55 к. 2  А</t>
  </si>
  <si>
    <t>Ленинский 55 к. 3  А</t>
  </si>
  <si>
    <t>Ленинский 57 к. 1  А</t>
  </si>
  <si>
    <t>Ленинский 57 к. 2  А</t>
  </si>
  <si>
    <t>Ленинский 69 к. 1  Б пар. 3</t>
  </si>
  <si>
    <t>Ленинский 75 к. 2  Б пар. 6</t>
  </si>
  <si>
    <t>Ленинский 79 к. 1  А пар. 1-6</t>
  </si>
  <si>
    <t>Ленинский 79 к. 1  Б пар. 7</t>
  </si>
  <si>
    <t>Ленинский 92 к. 1  А</t>
  </si>
  <si>
    <t>Ленинский 92 к. 3  А</t>
  </si>
  <si>
    <t>Ленинский 96 к. 2  А</t>
  </si>
  <si>
    <t>Ленинский 96 к. 3  А</t>
  </si>
  <si>
    <t>Ленинский 97 к. 3  А</t>
  </si>
  <si>
    <t>Ленинский 100 к. 2  А</t>
  </si>
  <si>
    <t>Маршала Жукова 33 к. 1  А</t>
  </si>
  <si>
    <t>Маршала Жукова 37 к. 1  А</t>
  </si>
  <si>
    <t>Маршала Жукова 37 к. 3  А</t>
  </si>
  <si>
    <t>Маршала Жукова 43 к. 1  А</t>
  </si>
  <si>
    <t>Маршала Захарова 9 к.  А</t>
  </si>
  <si>
    <t>Маршала Захарова 12 к. 1  А</t>
  </si>
  <si>
    <t>Маршала Захарова 12 к. 2  А</t>
  </si>
  <si>
    <t>Маршала Захарова 13 к.  А</t>
  </si>
  <si>
    <t>Маршала Захарова 14 к. 2  А</t>
  </si>
  <si>
    <t>Маршала Захарова 14 к. 4  А</t>
  </si>
  <si>
    <t>Маршала Захарова 15 к.  А</t>
  </si>
  <si>
    <t>Маршала Захарова 16 к. 1  А</t>
  </si>
  <si>
    <t>Маршала Захарова 16 к. 2  А</t>
  </si>
  <si>
    <t>Маршала Захарова 16 к. 3  А</t>
  </si>
  <si>
    <t>Маршала Захарова 17 к. 1  А</t>
  </si>
  <si>
    <t>Маршала Захарова 18 к. 1  А</t>
  </si>
  <si>
    <t>Маршала Захарова 18 к. 2  А</t>
  </si>
  <si>
    <t>Маршала Захарова 19 к. 1  А</t>
  </si>
  <si>
    <t>Маршала Захарова 22 к. 1  А пар. 6,7</t>
  </si>
  <si>
    <t>Маршала Захарова 22 к. 1  Б пар. 5</t>
  </si>
  <si>
    <t>Маршала Захарова 25 к. 1  А</t>
  </si>
  <si>
    <t>Маршала Захарова 27 к. 1  А</t>
  </si>
  <si>
    <t>Маршала Захарова 27 к. 2  А</t>
  </si>
  <si>
    <t>Маршала Захарова 29 к. 1  А</t>
  </si>
  <si>
    <t>Маршала Захарова 29 к. 2  А</t>
  </si>
  <si>
    <t>Маршала Захарова 29 к. 3  А</t>
  </si>
  <si>
    <t>Маршала Захарова 33 к. 1  А</t>
  </si>
  <si>
    <t>Маршала Захарова 35 к. 1  А</t>
  </si>
  <si>
    <t>Маршала Захарова 35 к. 2  А</t>
  </si>
  <si>
    <t>Маршала Захарова 46 к.  А</t>
  </si>
  <si>
    <t>Маршала Захарова 56 к.  А</t>
  </si>
  <si>
    <t>Маршала Захарова 60 к.  А</t>
  </si>
  <si>
    <t>Маршала Казакова 22 к. 1  А</t>
  </si>
  <si>
    <t>Маршала Казакова 22 к. 2  А</t>
  </si>
  <si>
    <t>Маршала Казакова 24 к. 1  А</t>
  </si>
  <si>
    <t>Маршала Казакова 28 к. 1  А</t>
  </si>
  <si>
    <t>Маршала Казакова 28 к. 3  А</t>
  </si>
  <si>
    <t>Маршала Казакова 38 к. 1  А</t>
  </si>
  <si>
    <t>Петергофское  1 к. 1  А</t>
  </si>
  <si>
    <t>Петергофское  3 к. 4  А</t>
  </si>
  <si>
    <t>Петергофское  3 к. 5  А</t>
  </si>
  <si>
    <t>Петергофское  5 к. 1  А</t>
  </si>
  <si>
    <t>Петергофское  5 к. 2  А</t>
  </si>
  <si>
    <t>Петергофское  7 к. 1  А</t>
  </si>
  <si>
    <t>Петергофское  13 к. 2  А</t>
  </si>
  <si>
    <t>Петергофское  21 к. 3  А</t>
  </si>
  <si>
    <t>Рихарда Зорге  3 к.  А</t>
  </si>
  <si>
    <t>Петергофское  11/21 к.  А пар. 1-10</t>
  </si>
  <si>
    <t>Назад к списку домов</t>
  </si>
  <si>
    <t>Маршала Захарова 11 к. А пар. 1-7</t>
  </si>
  <si>
    <t xml:space="preserve">Петергофское  15 к. 2  А      </t>
  </si>
  <si>
    <t>Петергофское  15 к. 2  А</t>
  </si>
  <si>
    <t>№ п/п</t>
  </si>
  <si>
    <t>ИТОГО</t>
  </si>
  <si>
    <t>Начисления</t>
  </si>
  <si>
    <t>Поступления</t>
  </si>
  <si>
    <t>3. Уборка и санитарно-гигиеническая очистка земельного участка</t>
  </si>
  <si>
    <t>6. Содержание и ремонт ПЗУ</t>
  </si>
  <si>
    <t>7. Содержание и ремонт АППЗ</t>
  </si>
  <si>
    <t>8. Затраты на уборочную технику</t>
  </si>
  <si>
    <t>Статья</t>
  </si>
  <si>
    <t>5. Очистка мусоропроводов</t>
  </si>
  <si>
    <t>8. Содержание и ремонт лифтов</t>
  </si>
  <si>
    <t>2. Коммунальные ресурсы, потребляемые в целях содержания общего имущества в МКД</t>
  </si>
  <si>
    <t>10. Управление многоквартирным домом</t>
  </si>
  <si>
    <t xml:space="preserve">12. Дополнительные услуги </t>
  </si>
  <si>
    <t>15. Платежи населения за холодное водоснабжение и водоотведение</t>
  </si>
  <si>
    <t>16. Платежи населения за отопление и горячее водоснабжение</t>
  </si>
  <si>
    <t>17. Эксплуатация коллективных приборов учета</t>
  </si>
  <si>
    <t>18. Повышающий коэффициент к коммунальным услугам</t>
  </si>
  <si>
    <t>4. Уборка и санитарно-гигиеническая очистка земельного участка</t>
  </si>
  <si>
    <t>4. Очистка мусоропроводов</t>
  </si>
  <si>
    <t xml:space="preserve">ХВС ОДН                                                                        </t>
  </si>
  <si>
    <t>Разница между доходами и расходами, руб.</t>
  </si>
  <si>
    <t>1. Содержание общего имущества МКД</t>
  </si>
  <si>
    <t>3. Текущий ремонт общего имущества МКД</t>
  </si>
  <si>
    <t>9. Использование общего имущества (в т.ч. аренда)</t>
  </si>
  <si>
    <t>11. Содержание и ремонт ВДГО</t>
  </si>
  <si>
    <t>14. Капитальный ремонт общего имущества МКД</t>
  </si>
  <si>
    <t>Итого доходов, руб.</t>
  </si>
  <si>
    <t xml:space="preserve">     Доходы</t>
  </si>
  <si>
    <t xml:space="preserve">Расходы                            </t>
  </si>
  <si>
    <t>2. Текущий ремонт общего имущества МКД</t>
  </si>
  <si>
    <t>Итого расходов, руб.</t>
  </si>
  <si>
    <t>ВО ОДН</t>
  </si>
  <si>
    <t>Начислено, руб.</t>
  </si>
  <si>
    <t>Получено, руб.</t>
  </si>
  <si>
    <t>Расходы, руб.</t>
  </si>
  <si>
    <t>2</t>
  </si>
  <si>
    <t>Ленинский пр-кт, 92, 3</t>
  </si>
  <si>
    <t>Котина ул, 7, 1</t>
  </si>
  <si>
    <t>Маршала Казакова ул, 28, 3</t>
  </si>
  <si>
    <t>Повышающий коэф. к комм. усл.*</t>
  </si>
  <si>
    <t>ХВ (содерж. общ.имущ.)</t>
  </si>
  <si>
    <t>Отв.сточ.вод(содерж.общ.имущ.)</t>
  </si>
  <si>
    <t>ГВ (содерж. общ.имущ.)</t>
  </si>
  <si>
    <t>Эл.эн. (содерж.общ.имущества)</t>
  </si>
  <si>
    <t>8</t>
  </si>
  <si>
    <t>9</t>
  </si>
  <si>
    <t>10</t>
  </si>
  <si>
    <t>11</t>
  </si>
  <si>
    <t>12</t>
  </si>
  <si>
    <t>Ленинский пр-кт, 92, 1</t>
  </si>
  <si>
    <t>Ленинский пр-кт, 96, 2</t>
  </si>
  <si>
    <t>Ленинский пр-кт, 100, 2</t>
  </si>
  <si>
    <t>Маршала Жукова пр-кт, 37, 1</t>
  </si>
  <si>
    <t>Маршала Казакова ул, 22, 2</t>
  </si>
  <si>
    <t>Маршала Жукова пр-кт, 37, 3</t>
  </si>
  <si>
    <t>Маршала Жукова пр-кт, 33, 1</t>
  </si>
  <si>
    <t>Маршала Казакова ул, 28, 1</t>
  </si>
  <si>
    <t>Ленинский пр-кт, 96, 3</t>
  </si>
  <si>
    <t>Десантников ул, 12, 1</t>
  </si>
  <si>
    <t>Маршала Казакова ул, 38, 1</t>
  </si>
  <si>
    <t>Котина ул, 8, 1</t>
  </si>
  <si>
    <t>Маршала Жукова пр-кт, 43, 1</t>
  </si>
  <si>
    <t>Маршала Захарова ул, 56</t>
  </si>
  <si>
    <t>Маршала Захарова ул, 46</t>
  </si>
  <si>
    <t>Маршала Захарова ул, 60</t>
  </si>
  <si>
    <t>Ленинский пр-кт, 97, 3</t>
  </si>
  <si>
    <t>Петергофское ш, 1, 1</t>
  </si>
  <si>
    <t>Маршала Захарова ул, 35, 1</t>
  </si>
  <si>
    <t>Маршала Захарова ул, 33, 1</t>
  </si>
  <si>
    <t>Петергофское ш, 3, 4</t>
  </si>
  <si>
    <t>Петергофское ш, 3, 5</t>
  </si>
  <si>
    <t>Петергофское ш, 5, 1</t>
  </si>
  <si>
    <t>Петергофское ш, 5, 2</t>
  </si>
  <si>
    <t>Маршала Захарова ул, 35, 2</t>
  </si>
  <si>
    <t>Десантников ул, 32, 3</t>
  </si>
  <si>
    <t>Петергофское ш, 7, 1</t>
  </si>
  <si>
    <t>Десантников ул, 34, 1</t>
  </si>
  <si>
    <t>Десантников ул, 26</t>
  </si>
  <si>
    <t>Десантников ул, 28</t>
  </si>
  <si>
    <t>Десантников ул, 24</t>
  </si>
  <si>
    <t>Маршала Захарова ул, 25, 1</t>
  </si>
  <si>
    <t>Маршала Захарова ул, 27, 1</t>
  </si>
  <si>
    <t>Маршала Захарова ул, 27, 2</t>
  </si>
  <si>
    <t>Маршала Захарова ул, 29, 1</t>
  </si>
  <si>
    <t>Маршала Захарова ул, 29, 2</t>
  </si>
  <si>
    <t>Маршала Захарова ул, 29, 3</t>
  </si>
  <si>
    <t>Брестский б-р, 19, 17</t>
  </si>
  <si>
    <t>Петергофское ш, 15, 2</t>
  </si>
  <si>
    <t>Петергофское ш, 11, 21</t>
  </si>
  <si>
    <t>Петергофское ш, 13, 2</t>
  </si>
  <si>
    <t>Кузнецова пр-кт, 32</t>
  </si>
  <si>
    <t>Кузнецова пр-кт, 23, 1</t>
  </si>
  <si>
    <t>Доблести ул, 28, 2</t>
  </si>
  <si>
    <t>Рихарда Зорге ул, 3</t>
  </si>
  <si>
    <t>Петергофское ш, 21, 3</t>
  </si>
  <si>
    <t>Доблести ул, 24, 1</t>
  </si>
  <si>
    <t>Маршала Захарова ул, 11</t>
  </si>
  <si>
    <t>Доблести ул, 26, 2</t>
  </si>
  <si>
    <t>Маршала Захарова ул, 9</t>
  </si>
  <si>
    <t>Ленинский пр-кт, 69, 1</t>
  </si>
  <si>
    <t>Маршала Захарова ул, 13</t>
  </si>
  <si>
    <t>Доблести ул, 20, 1</t>
  </si>
  <si>
    <t>Кузнецова пр-кт, 21</t>
  </si>
  <si>
    <t>Ленинский пр-кт, 75, 2</t>
  </si>
  <si>
    <t>Кузнецова пр-кт, 20</t>
  </si>
  <si>
    <t>Маршала Захарова ул, 15</t>
  </si>
  <si>
    <t>Маршала Захарова ул, 17, 1</t>
  </si>
  <si>
    <t>Маршала Захарова ул, 19, 1</t>
  </si>
  <si>
    <t>Кузнецова пр-кт, 26, 1</t>
  </si>
  <si>
    <t>Ленинский пр-кт, 79, 1 (7)  ДУ 59</t>
  </si>
  <si>
    <t>Маршала Захарова ул, 12, 1</t>
  </si>
  <si>
    <t>Маршала Захарова ул, 12, 2</t>
  </si>
  <si>
    <t>Маршала Захарова ул, 16, 1</t>
  </si>
  <si>
    <t>Маршала Захарова ул, 16, 2</t>
  </si>
  <si>
    <t>Маршала Захарова ул, 16, 3</t>
  </si>
  <si>
    <t>Маршала Захарова ул, 18, 1</t>
  </si>
  <si>
    <t>Маршала Захарова ул, 18, 2</t>
  </si>
  <si>
    <t>Доблести ул, 17, 2</t>
  </si>
  <si>
    <t>Маршала Захарова ул, 14, 4</t>
  </si>
  <si>
    <t>Ленинский пр-кт, 55, 3</t>
  </si>
  <si>
    <t>Героев ул, 26, 3</t>
  </si>
  <si>
    <t>Маршала Захарова ул, 14, 2</t>
  </si>
  <si>
    <t>Ленинский пр-кт, 55, 2</t>
  </si>
  <si>
    <t>Ленинский пр-кт, 57, 2</t>
  </si>
  <si>
    <t>Брестский б-р, 9</t>
  </si>
  <si>
    <t>Ленинский пр-кт,57,1</t>
  </si>
  <si>
    <t>Ленинский,пр-кт,55,1</t>
  </si>
  <si>
    <t>Кузнецова пр-кт, 17 А</t>
  </si>
  <si>
    <t>Кузнецова пр-кт, 17 Б</t>
  </si>
  <si>
    <t>Кузнецова пр-кт, 17 Д</t>
  </si>
  <si>
    <t>Доблести ул, 18 А, 1</t>
  </si>
  <si>
    <t>Доблести ул, 18 Б,1</t>
  </si>
  <si>
    <t>Маршала Захарова ул, 22 А,1</t>
  </si>
  <si>
    <t>Маршала Захарова ул,22 Б,1</t>
  </si>
  <si>
    <t>Итого</t>
  </si>
  <si>
    <t>Кузнецова пр-кт, 25, 1</t>
  </si>
  <si>
    <t>Маршала Казакова ул, 22, 1</t>
  </si>
  <si>
    <t>Маршала Казакова ул, 24, 1</t>
  </si>
  <si>
    <t>Десантников ул, 22</t>
  </si>
  <si>
    <t>Электроснабжение(инд.потребл.)</t>
  </si>
  <si>
    <t>Содержание общ.имущ.дома</t>
  </si>
  <si>
    <t>Сод. и ремонт ПЗУ</t>
  </si>
  <si>
    <t>Сод. и ремонт АППЗ</t>
  </si>
  <si>
    <t>Сод. и ремонт лифтов</t>
  </si>
  <si>
    <t>Очистка мусоропроводов</t>
  </si>
  <si>
    <t>Тек.рем.общ.имущ.дома</t>
  </si>
  <si>
    <t>Сод.и тек.рем.в/дом.газосн.</t>
  </si>
  <si>
    <t>Управление многоквартирн домом</t>
  </si>
  <si>
    <t>Дополнительные услуги</t>
  </si>
  <si>
    <t>Уборка и сан.очистка зем.уч.</t>
  </si>
  <si>
    <t>Капитальный ремонт</t>
  </si>
  <si>
    <t>Эксплуатация общедом. ПУ</t>
  </si>
  <si>
    <t>Отопление</t>
  </si>
  <si>
    <t>Горячее водоснабжение</t>
  </si>
  <si>
    <t>Хол.вода</t>
  </si>
  <si>
    <t>Канализир.х.воды</t>
  </si>
  <si>
    <t>Канализир.г.воды</t>
  </si>
  <si>
    <t>Электроснабж.на общедом.нужды</t>
  </si>
  <si>
    <t>Водоотведение (кв)</t>
  </si>
  <si>
    <t>4</t>
  </si>
  <si>
    <t>13</t>
  </si>
  <si>
    <t>14</t>
  </si>
  <si>
    <t>15</t>
  </si>
  <si>
    <t>16</t>
  </si>
  <si>
    <t>21</t>
  </si>
  <si>
    <t>24</t>
  </si>
  <si>
    <t>25</t>
  </si>
  <si>
    <t>28</t>
  </si>
  <si>
    <t>31</t>
  </si>
  <si>
    <t>39</t>
  </si>
  <si>
    <t>40</t>
  </si>
  <si>
    <t>41</t>
  </si>
  <si>
    <t>45</t>
  </si>
  <si>
    <t>46</t>
  </si>
  <si>
    <t>49</t>
  </si>
  <si>
    <t>50</t>
  </si>
  <si>
    <t>51</t>
  </si>
  <si>
    <t>56</t>
  </si>
  <si>
    <t>63</t>
  </si>
  <si>
    <t>69</t>
  </si>
  <si>
    <t>5. Содержание и ремонт ПЗУ</t>
  </si>
  <si>
    <t>6. Содержание и ремонт АППЗ</t>
  </si>
  <si>
    <t>7. Содержание и ремонт лифтов</t>
  </si>
  <si>
    <t>9. Управление многоквартирным домом</t>
  </si>
  <si>
    <t>10. Содержание и ремонт ВДГО</t>
  </si>
  <si>
    <t xml:space="preserve">11. Дополнительные услуги </t>
  </si>
  <si>
    <t>12. Электричество, в том числе ОДН</t>
  </si>
  <si>
    <t>Адрес МКД</t>
  </si>
  <si>
    <t xml:space="preserve">13. Электричество, в том числе ОДН </t>
  </si>
  <si>
    <t>Содержание  общего имущества МКД</t>
  </si>
  <si>
    <t>Текущий ремонт общего имущества  МКД</t>
  </si>
  <si>
    <t>Уборка и санитарно-гигиеническая очистка земельного участка</t>
  </si>
  <si>
    <t xml:space="preserve">Очистка мусоропроводов                 </t>
  </si>
  <si>
    <t xml:space="preserve">Содержание и ремонт лифтов              </t>
  </si>
  <si>
    <t xml:space="preserve">Содержание  и ремонт ПЗУ                 </t>
  </si>
  <si>
    <t xml:space="preserve">Содержание  и ремонт АППЗ                </t>
  </si>
  <si>
    <t xml:space="preserve">Содержание и текущий ремонт внутридомовых систем газоснабжения </t>
  </si>
  <si>
    <t>ХВС ОДН</t>
  </si>
  <si>
    <t>ГВС ОДН</t>
  </si>
  <si>
    <t>ЭЭ ОДН</t>
  </si>
  <si>
    <t>Управление МКД</t>
  </si>
  <si>
    <t>Эксплуатация коллективных ПУ</t>
  </si>
  <si>
    <t>Маршала Захарова 11 к.  А                                    пар. 1-7</t>
  </si>
  <si>
    <t>Петергофское  11/21 к. А пар. 1-10</t>
  </si>
  <si>
    <t xml:space="preserve">Петергофское  15 к. 2  А                        </t>
  </si>
  <si>
    <t>Всего перечень МКД</t>
  </si>
  <si>
    <t>12. Электричество на внутридомовые нужды</t>
  </si>
  <si>
    <t>13. Электричество на внутридомовые нужды</t>
  </si>
  <si>
    <t xml:space="preserve">13. Расходы на оплату холодного водоснабжения и водоотведения, в т.ч.                  </t>
  </si>
  <si>
    <t xml:space="preserve">14. Расходы на оплату тепловой энергии, в т.ч.               </t>
  </si>
  <si>
    <t xml:space="preserve">ГВС ОДН                                                                        </t>
  </si>
  <si>
    <t xml:space="preserve">15. Эксплуатация коллективных приборов учета </t>
  </si>
  <si>
    <t>16. Прочие расходы</t>
  </si>
  <si>
    <t>17. Коммунальные расходы по нежилым помещениям</t>
  </si>
  <si>
    <t>18 Видеонаблюдение</t>
  </si>
  <si>
    <t>19. Административно-хозяйственные расходы (зарплата правления ТСЖ с налогами)</t>
  </si>
  <si>
    <t>Отчет об исполнении управляющей организацией ООО Строитель ЮЗ
договора управления за 2022 год</t>
  </si>
  <si>
    <t>19. Эксплуатационные услуги по нежилым помещениям</t>
  </si>
  <si>
    <t>20. Видеонаблюдение</t>
  </si>
  <si>
    <t>Маршала Захарова 9 А</t>
  </si>
  <si>
    <t>Код</t>
  </si>
  <si>
    <t>Электроснабжение(общед.нужды)</t>
  </si>
  <si>
    <t>Повышающий коэф-т к услугам</t>
  </si>
  <si>
    <t>повышающий коэф. к комм. усл.*</t>
  </si>
  <si>
    <t>Радио</t>
  </si>
  <si>
    <t>Антенна</t>
  </si>
  <si>
    <t>вывоз и утил. тв.быт.отходов</t>
  </si>
  <si>
    <t>Уборка лестн.клеток</t>
  </si>
  <si>
    <t>Каб.телевид</t>
  </si>
  <si>
    <t>Сод.придом.территор.</t>
  </si>
  <si>
    <t>Сод. и ремонт код.замка</t>
  </si>
  <si>
    <t>Вывоз твердых бытовых отходов</t>
  </si>
  <si>
    <t>Утилизация тв. бытовых отходов</t>
  </si>
  <si>
    <t>утилизация тверд бытов отходов</t>
  </si>
  <si>
    <t>уборка и сан. очистка зем.уч.</t>
  </si>
  <si>
    <t>кап.ремонт</t>
  </si>
  <si>
    <t>уборка и сан.очистка зем.уч.</t>
  </si>
  <si>
    <t>вывоз твердых бытовых отходов</t>
  </si>
  <si>
    <t>уборка лестн.клеток</t>
  </si>
  <si>
    <t>капитальный ремонт</t>
  </si>
  <si>
    <t>Установка общедом. ПУ</t>
  </si>
  <si>
    <t>Видеонаблюдение</t>
  </si>
  <si>
    <t>Всего Жилищные услуги</t>
  </si>
  <si>
    <t>Газ</t>
  </si>
  <si>
    <t>Коммунальная электроэнергия</t>
  </si>
  <si>
    <t>Электроснабжение</t>
  </si>
  <si>
    <t>электроснабжение</t>
  </si>
  <si>
    <t>электроснаб.на общедом.нужды</t>
  </si>
  <si>
    <t>электроснабж.на общедом.нужды</t>
  </si>
  <si>
    <t>электроснабжение(инд.потребл.)</t>
  </si>
  <si>
    <t>Хол.водоснабж. (о/д нужды)</t>
  </si>
  <si>
    <t>Водоотведение (о/д нужды)</t>
  </si>
  <si>
    <t>Отопление (о/д нужды)</t>
  </si>
  <si>
    <t>электроснабжение(общед.нужды)</t>
  </si>
  <si>
    <t>Гор.водоснабж. (о/д нужды)</t>
  </si>
  <si>
    <t>Всего Коммунальные услуги</t>
  </si>
  <si>
    <t>Хол.вода (ГУЖА)</t>
  </si>
  <si>
    <t>Канализир.х.воды (ГУЖА)</t>
  </si>
  <si>
    <t>Канализир.г.воды (ГУЖА)</t>
  </si>
  <si>
    <t>Всего Иные услуги</t>
  </si>
  <si>
    <t>1</t>
  </si>
  <si>
    <t>3</t>
  </si>
  <si>
    <t>5</t>
  </si>
  <si>
    <t>6</t>
  </si>
  <si>
    <t>7</t>
  </si>
  <si>
    <t>17</t>
  </si>
  <si>
    <t>18</t>
  </si>
  <si>
    <t>19</t>
  </si>
  <si>
    <t>20</t>
  </si>
  <si>
    <t>22</t>
  </si>
  <si>
    <t>23</t>
  </si>
  <si>
    <t>26</t>
  </si>
  <si>
    <t>27</t>
  </si>
  <si>
    <t>29</t>
  </si>
  <si>
    <t>30</t>
  </si>
  <si>
    <t>32</t>
  </si>
  <si>
    <t>33</t>
  </si>
  <si>
    <t>34</t>
  </si>
  <si>
    <t>35</t>
  </si>
  <si>
    <t>36</t>
  </si>
  <si>
    <t>37</t>
  </si>
  <si>
    <t>38</t>
  </si>
  <si>
    <t>42</t>
  </si>
  <si>
    <t>43</t>
  </si>
  <si>
    <t>44</t>
  </si>
  <si>
    <t>47</t>
  </si>
  <si>
    <t>48</t>
  </si>
  <si>
    <t>52</t>
  </si>
  <si>
    <t>53</t>
  </si>
  <si>
    <t>54</t>
  </si>
  <si>
    <t>55</t>
  </si>
  <si>
    <t>57</t>
  </si>
  <si>
    <t>58</t>
  </si>
  <si>
    <t>59</t>
  </si>
  <si>
    <t>60</t>
  </si>
  <si>
    <t>61</t>
  </si>
  <si>
    <t>62</t>
  </si>
  <si>
    <t>64</t>
  </si>
  <si>
    <t>65</t>
  </si>
  <si>
    <t>66</t>
  </si>
  <si>
    <t>67</t>
  </si>
  <si>
    <t>68</t>
  </si>
  <si>
    <t>96</t>
  </si>
  <si>
    <t>92</t>
  </si>
  <si>
    <t>89</t>
  </si>
  <si>
    <t>102</t>
  </si>
  <si>
    <t>103</t>
  </si>
  <si>
    <t>99</t>
  </si>
  <si>
    <t>100</t>
  </si>
  <si>
    <t>101</t>
  </si>
  <si>
    <t>78</t>
  </si>
  <si>
    <t>98</t>
  </si>
  <si>
    <t>94</t>
  </si>
  <si>
    <t>91</t>
  </si>
  <si>
    <t>97</t>
  </si>
  <si>
    <t>95</t>
  </si>
  <si>
    <t xml:space="preserve">Ленинский пр-кт, 79, 1, (1-6)  </t>
  </si>
  <si>
    <t>79</t>
  </si>
  <si>
    <t>82</t>
  </si>
  <si>
    <t>83</t>
  </si>
  <si>
    <t>93</t>
  </si>
  <si>
    <t>90</t>
  </si>
  <si>
    <t>75</t>
  </si>
  <si>
    <t>84</t>
  </si>
  <si>
    <t>85</t>
  </si>
  <si>
    <t>86</t>
  </si>
  <si>
    <t>76</t>
  </si>
  <si>
    <t>87</t>
  </si>
  <si>
    <t>88</t>
  </si>
  <si>
    <t>77</t>
  </si>
  <si>
    <t>104</t>
  </si>
  <si>
    <t>105</t>
  </si>
  <si>
    <t>Итого Видеонаблюдение</t>
  </si>
  <si>
    <t>Прочие Допуслуги</t>
  </si>
  <si>
    <t>Корректировка прошлых годов</t>
  </si>
  <si>
    <t>МКД</t>
  </si>
  <si>
    <t>Пов к-т</t>
  </si>
  <si>
    <t>ХВС, ГВС и ВО ОДН</t>
  </si>
  <si>
    <t>Ээ и ОДН</t>
  </si>
  <si>
    <t>хв и во</t>
  </si>
  <si>
    <t>по исп листу</t>
  </si>
  <si>
    <t>прошлые периоды</t>
  </si>
  <si>
    <t>аппз</t>
  </si>
  <si>
    <t>не д/б</t>
  </si>
  <si>
    <t>разница</t>
  </si>
  <si>
    <t>итог</t>
  </si>
  <si>
    <t>счета</t>
  </si>
  <si>
    <t>итого</t>
  </si>
  <si>
    <t>расходы</t>
  </si>
  <si>
    <t>ГУЖА</t>
  </si>
  <si>
    <t>Мельникова Начисление</t>
  </si>
  <si>
    <t>Начисления проверка</t>
  </si>
  <si>
    <t>Мельникова Поступление</t>
  </si>
  <si>
    <t>Поступления проверка</t>
  </si>
  <si>
    <t>задвоены нежилые</t>
  </si>
  <si>
    <t>не д/б аппз ошибка гужа</t>
  </si>
  <si>
    <t>не д/б мусоропр ошибка гужа</t>
  </si>
  <si>
    <t>не внесено отопление гужа 1 мес</t>
  </si>
  <si>
    <t>льготы</t>
  </si>
  <si>
    <t>Дом</t>
  </si>
  <si>
    <t>Кузнецова пр-кт, 25, 1, (1-10)  ДУ 51</t>
  </si>
  <si>
    <t>Ленинский пр-кт, 79, 1, (1-3)  ДУ 59</t>
  </si>
  <si>
    <t>задвоены нежилые и неверна ээ</t>
  </si>
  <si>
    <t xml:space="preserve">задвоены нежилые и неверны комм </t>
  </si>
  <si>
    <t>Отчет об исполнении управляющей организацией ООО Строитель ЮЗ 
договора управления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</si>
</sst>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₽&quot;;[Red]\-#,##0.00\ &quot;₽&quot;"/>
    <numFmt numFmtId="43" formatCode="_-* #,##0.00\ _₽_-;\-* #,##0.00\ _₽_-;_-* &quot;-&quot;??\ _₽_-;_-@_-"/>
  </numFmts>
  <fonts count="4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u/>
      <sz val="11"/>
      <color indexed="12"/>
      <name val="Arial"/>
      <family val="2"/>
      <charset val="204"/>
    </font>
    <font>
      <b/>
      <sz val="16"/>
      <color indexed="8"/>
      <name val="Arial"/>
      <family val="2"/>
      <charset val="204"/>
    </font>
    <font>
      <b/>
      <sz val="16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Calibri"/>
      <family val="2"/>
      <charset val="204"/>
    </font>
    <font>
      <b/>
      <sz val="11"/>
      <color indexed="8"/>
      <name val="Arial"/>
      <family val="2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Arial"/>
      <family val="2"/>
      <charset val="204"/>
    </font>
    <font>
      <b/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Arial"/>
      <family val="2"/>
      <charset val="204"/>
    </font>
    <font>
      <b/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Arial"/>
      <family val="2"/>
      <charset val="204"/>
    </font>
    <font>
      <sz val="8"/>
      <color indexed="10"/>
      <name val="Arial Cyr"/>
      <charset val="204"/>
    </font>
    <font>
      <b/>
      <sz val="14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b/>
      <sz val="10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1"/>
      <color rgb="FF0061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8"/>
      <name val="Arial Cyr"/>
      <charset val="204"/>
    </font>
    <font>
      <b/>
      <sz val="8"/>
      <color indexed="12"/>
      <name val="Arial Cyr"/>
      <charset val="204"/>
    </font>
    <font>
      <b/>
      <sz val="8"/>
      <color indexed="10"/>
      <name val="Arial Cyr"/>
      <charset val="204"/>
    </font>
    <font>
      <sz val="8"/>
      <color indexed="12"/>
      <name val="Arial Cyr"/>
      <charset val="204"/>
    </font>
    <font>
      <b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8"/>
      <color rgb="FFFFFF00"/>
      <name val="Arial Cyr"/>
      <charset val="204"/>
    </font>
    <font>
      <sz val="10"/>
      <color theme="0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2" fillId="2" borderId="0" applyNumberFormat="0" applyBorder="0" applyAlignment="0" applyProtection="0"/>
    <xf numFmtId="43" fontId="35" fillId="0" borderId="0" applyFont="0" applyFill="0" applyBorder="0" applyAlignment="0" applyProtection="0"/>
  </cellStyleXfs>
  <cellXfs count="162">
    <xf numFmtId="0" fontId="0" fillId="0" borderId="0" xfId="0"/>
    <xf numFmtId="0" fontId="4" fillId="0" borderId="1" xfId="1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2" fontId="2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4" fontId="1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4" fontId="14" fillId="0" borderId="0" xfId="0" applyNumberFormat="1" applyFont="1" applyAlignment="1">
      <alignment vertical="center"/>
    </xf>
    <xf numFmtId="4" fontId="13" fillId="0" borderId="0" xfId="0" applyNumberFormat="1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/>
    <xf numFmtId="0" fontId="19" fillId="0" borderId="0" xfId="0" applyFont="1"/>
    <xf numFmtId="4" fontId="2" fillId="0" borderId="0" xfId="0" applyNumberFormat="1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8" fontId="13" fillId="0" borderId="0" xfId="0" applyNumberFormat="1" applyFont="1" applyAlignment="1">
      <alignment vertical="center"/>
    </xf>
    <xf numFmtId="4" fontId="16" fillId="0" borderId="0" xfId="0" applyNumberFormat="1" applyFont="1" applyAlignment="1">
      <alignment vertical="center"/>
    </xf>
    <xf numFmtId="4" fontId="19" fillId="0" borderId="0" xfId="0" applyNumberFormat="1" applyFont="1" applyAlignment="1">
      <alignment vertical="center"/>
    </xf>
    <xf numFmtId="4" fontId="19" fillId="0" borderId="0" xfId="0" applyNumberFormat="1" applyFont="1"/>
    <xf numFmtId="0" fontId="15" fillId="0" borderId="0" xfId="0" applyFont="1"/>
    <xf numFmtId="4" fontId="16" fillId="0" borderId="0" xfId="0" applyNumberFormat="1" applyFont="1"/>
    <xf numFmtId="0" fontId="16" fillId="0" borderId="0" xfId="0" applyFont="1"/>
    <xf numFmtId="49" fontId="0" fillId="0" borderId="2" xfId="0" applyNumberFormat="1" applyBorder="1" applyAlignment="1">
      <alignment horizontal="left" vertical="center"/>
    </xf>
    <xf numFmtId="4" fontId="0" fillId="0" borderId="2" xfId="0" applyNumberFormat="1" applyBorder="1" applyAlignment="1">
      <alignment horizontal="right" vertical="center"/>
    </xf>
    <xf numFmtId="4" fontId="21" fillId="0" borderId="2" xfId="0" applyNumberFormat="1" applyFont="1" applyBorder="1" applyAlignment="1">
      <alignment horizontal="right" vertical="center"/>
    </xf>
    <xf numFmtId="0" fontId="25" fillId="0" borderId="2" xfId="0" applyFont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4" fontId="24" fillId="0" borderId="2" xfId="0" applyNumberFormat="1" applyFont="1" applyFill="1" applyBorder="1" applyAlignment="1">
      <alignment horizontal="center" vertical="center"/>
    </xf>
    <xf numFmtId="4" fontId="0" fillId="0" borderId="2" xfId="0" applyNumberFormat="1" applyFill="1" applyBorder="1" applyAlignment="1">
      <alignment horizontal="right" vertical="center"/>
    </xf>
    <xf numFmtId="4" fontId="8" fillId="0" borderId="0" xfId="0" applyNumberFormat="1" applyFont="1" applyFill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" fontId="2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4" fontId="8" fillId="0" borderId="2" xfId="0" applyNumberFormat="1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left" vertical="center"/>
    </xf>
    <xf numFmtId="4" fontId="8" fillId="0" borderId="2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29" fillId="0" borderId="0" xfId="0" applyFont="1" applyAlignment="1">
      <alignment vertical="center"/>
    </xf>
    <xf numFmtId="0" fontId="10" fillId="0" borderId="0" xfId="0" applyFont="1"/>
    <xf numFmtId="0" fontId="30" fillId="0" borderId="0" xfId="0" applyFont="1" applyAlignment="1">
      <alignment vertical="center"/>
    </xf>
    <xf numFmtId="8" fontId="30" fillId="0" borderId="0" xfId="0" applyNumberFormat="1" applyFont="1" applyAlignment="1">
      <alignment vertical="center"/>
    </xf>
    <xf numFmtId="4" fontId="30" fillId="0" borderId="0" xfId="0" applyNumberFormat="1" applyFont="1" applyAlignment="1">
      <alignment vertical="center"/>
    </xf>
    <xf numFmtId="4" fontId="8" fillId="0" borderId="0" xfId="0" applyNumberFormat="1" applyFont="1" applyAlignment="1">
      <alignment horizontal="center" vertical="center"/>
    </xf>
    <xf numFmtId="4" fontId="29" fillId="0" borderId="0" xfId="0" applyNumberFormat="1" applyFont="1" applyAlignment="1">
      <alignment vertical="center"/>
    </xf>
    <xf numFmtId="4" fontId="10" fillId="0" borderId="0" xfId="0" applyNumberFormat="1" applyFont="1"/>
    <xf numFmtId="4" fontId="29" fillId="0" borderId="0" xfId="0" applyNumberFormat="1" applyFont="1" applyAlignment="1">
      <alignment horizontal="center" vertical="center"/>
    </xf>
    <xf numFmtId="4" fontId="10" fillId="0" borderId="0" xfId="0" applyNumberFormat="1" applyFont="1" applyAlignment="1">
      <alignment horizontal="center"/>
    </xf>
    <xf numFmtId="4" fontId="30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0" fillId="0" borderId="2" xfId="3" applyFont="1" applyFill="1" applyBorder="1" applyAlignment="1">
      <alignment horizontal="center" vertical="center" wrapText="1"/>
    </xf>
    <xf numFmtId="43" fontId="8" fillId="6" borderId="2" xfId="4" applyFont="1" applyFill="1" applyBorder="1" applyAlignment="1">
      <alignment horizontal="center" vertical="center" wrapText="1"/>
    </xf>
    <xf numFmtId="43" fontId="8" fillId="6" borderId="2" xfId="4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/>
    </xf>
    <xf numFmtId="0" fontId="36" fillId="0" borderId="2" xfId="1" applyFont="1" applyFill="1" applyBorder="1" applyAlignment="1" applyProtection="1">
      <alignment horizontal="left" vertical="center"/>
    </xf>
    <xf numFmtId="0" fontId="36" fillId="0" borderId="2" xfId="1" applyFont="1" applyFill="1" applyBorder="1" applyAlignment="1" applyProtection="1">
      <alignment horizontal="left" vertical="center" wrapText="1"/>
    </xf>
    <xf numFmtId="0" fontId="4" fillId="0" borderId="2" xfId="1" applyFont="1" applyFill="1" applyBorder="1" applyAlignment="1" applyProtection="1">
      <alignment horizontal="left" vertical="center"/>
    </xf>
    <xf numFmtId="0" fontId="11" fillId="0" borderId="2" xfId="0" applyFont="1" applyFill="1" applyBorder="1" applyAlignment="1">
      <alignment horizontal="center" vertical="center"/>
    </xf>
    <xf numFmtId="0" fontId="4" fillId="0" borderId="2" xfId="1" applyFont="1" applyBorder="1" applyAlignment="1" applyProtection="1">
      <alignment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right" vertical="center"/>
    </xf>
    <xf numFmtId="49" fontId="0" fillId="0" borderId="0" xfId="0" applyNumberFormat="1" applyBorder="1" applyAlignment="1">
      <alignment horizontal="left" vertical="center"/>
    </xf>
    <xf numFmtId="2" fontId="0" fillId="0" borderId="0" xfId="0" applyNumberFormat="1" applyBorder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49" fontId="38" fillId="0" borderId="0" xfId="0" applyNumberFormat="1" applyFont="1" applyBorder="1" applyAlignment="1">
      <alignment horizontal="center" vertical="center" wrapText="1"/>
    </xf>
    <xf numFmtId="49" fontId="38" fillId="0" borderId="0" xfId="0" applyNumberFormat="1" applyFont="1" applyAlignment="1">
      <alignment horizontal="center" vertical="center" wrapText="1"/>
    </xf>
    <xf numFmtId="49" fontId="38" fillId="0" borderId="2" xfId="0" applyNumberFormat="1" applyFont="1" applyBorder="1" applyAlignment="1">
      <alignment horizontal="center" vertical="center" wrapText="1"/>
    </xf>
    <xf numFmtId="4" fontId="38" fillId="3" borderId="2" xfId="0" applyNumberFormat="1" applyFont="1" applyFill="1" applyBorder="1" applyAlignment="1">
      <alignment horizontal="center" vertical="center" wrapText="1"/>
    </xf>
    <xf numFmtId="4" fontId="38" fillId="9" borderId="2" xfId="0" applyNumberFormat="1" applyFont="1" applyFill="1" applyBorder="1" applyAlignment="1">
      <alignment horizontal="center" vertical="center" wrapText="1"/>
    </xf>
    <xf numFmtId="4" fontId="38" fillId="0" borderId="2" xfId="0" applyNumberFormat="1" applyFont="1" applyBorder="1" applyAlignment="1">
      <alignment horizontal="center" vertical="center" wrapText="1"/>
    </xf>
    <xf numFmtId="4" fontId="39" fillId="0" borderId="2" xfId="0" applyNumberFormat="1" applyFont="1" applyBorder="1" applyAlignment="1">
      <alignment horizontal="center" vertical="center" wrapText="1"/>
    </xf>
    <xf numFmtId="4" fontId="39" fillId="9" borderId="2" xfId="0" applyNumberFormat="1" applyFont="1" applyFill="1" applyBorder="1" applyAlignment="1">
      <alignment horizontal="center" vertical="center" wrapText="1"/>
    </xf>
    <xf numFmtId="4" fontId="40" fillId="0" borderId="2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41" fillId="0" borderId="2" xfId="0" applyNumberFormat="1" applyFont="1" applyBorder="1" applyAlignment="1">
      <alignment horizontal="center" vertical="center"/>
    </xf>
    <xf numFmtId="4" fontId="21" fillId="0" borderId="2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right" vertical="center"/>
    </xf>
    <xf numFmtId="43" fontId="0" fillId="9" borderId="2" xfId="0" applyNumberFormat="1" applyFill="1" applyBorder="1" applyAlignment="1">
      <alignment horizontal="right" vertical="center"/>
    </xf>
    <xf numFmtId="4" fontId="0" fillId="9" borderId="2" xfId="0" applyNumberFormat="1" applyFill="1" applyBorder="1" applyAlignment="1">
      <alignment horizontal="right" vertical="center"/>
    </xf>
    <xf numFmtId="4" fontId="41" fillId="0" borderId="2" xfId="0" applyNumberFormat="1" applyFont="1" applyBorder="1" applyAlignment="1">
      <alignment horizontal="right" vertical="center"/>
    </xf>
    <xf numFmtId="49" fontId="0" fillId="10" borderId="2" xfId="0" applyNumberFormat="1" applyFill="1" applyBorder="1" applyAlignment="1">
      <alignment horizontal="right" vertical="center"/>
    </xf>
    <xf numFmtId="49" fontId="0" fillId="10" borderId="2" xfId="0" applyNumberFormat="1" applyFill="1" applyBorder="1" applyAlignment="1">
      <alignment horizontal="left" vertical="center"/>
    </xf>
    <xf numFmtId="2" fontId="0" fillId="4" borderId="0" xfId="0" applyNumberFormat="1" applyFill="1" applyAlignment="1">
      <alignment horizontal="right" vertical="center"/>
    </xf>
    <xf numFmtId="49" fontId="37" fillId="0" borderId="2" xfId="0" applyNumberFormat="1" applyFont="1" applyBorder="1" applyAlignment="1">
      <alignment horizontal="right" vertical="center"/>
    </xf>
    <xf numFmtId="49" fontId="40" fillId="0" borderId="2" xfId="0" applyNumberFormat="1" applyFont="1" applyBorder="1" applyAlignment="1">
      <alignment horizontal="left" vertical="center"/>
    </xf>
    <xf numFmtId="4" fontId="40" fillId="0" borderId="2" xfId="0" applyNumberFormat="1" applyFont="1" applyBorder="1" applyAlignment="1">
      <alignment horizontal="right" vertical="center"/>
    </xf>
    <xf numFmtId="2" fontId="37" fillId="0" borderId="0" xfId="0" applyNumberFormat="1" applyFont="1" applyAlignment="1">
      <alignment horizontal="right" vertical="center"/>
    </xf>
    <xf numFmtId="0" fontId="42" fillId="0" borderId="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left" vertical="center" wrapText="1"/>
    </xf>
    <xf numFmtId="0" fontId="25" fillId="11" borderId="2" xfId="0" applyFont="1" applyFill="1" applyBorder="1" applyAlignment="1">
      <alignment horizontal="left" vertical="center" wrapText="1"/>
    </xf>
    <xf numFmtId="0" fontId="26" fillId="12" borderId="7" xfId="0" applyFont="1" applyFill="1" applyBorder="1" applyAlignment="1">
      <alignment horizontal="left" vertical="center" wrapText="1"/>
    </xf>
    <xf numFmtId="4" fontId="24" fillId="4" borderId="2" xfId="0" applyNumberFormat="1" applyFont="1" applyFill="1" applyBorder="1" applyAlignment="1">
      <alignment horizontal="center" vertical="center"/>
    </xf>
    <xf numFmtId="4" fontId="27" fillId="12" borderId="7" xfId="0" applyNumberFormat="1" applyFont="1" applyFill="1" applyBorder="1" applyAlignment="1">
      <alignment horizontal="center" vertical="center"/>
    </xf>
    <xf numFmtId="4" fontId="43" fillId="0" borderId="2" xfId="0" applyNumberFormat="1" applyFont="1" applyFill="1" applyBorder="1" applyAlignment="1">
      <alignment horizontal="center" vertical="center"/>
    </xf>
    <xf numFmtId="4" fontId="24" fillId="13" borderId="2" xfId="0" applyNumberFormat="1" applyFont="1" applyFill="1" applyBorder="1" applyAlignment="1">
      <alignment horizontal="center" vertical="center"/>
    </xf>
    <xf numFmtId="4" fontId="38" fillId="8" borderId="2" xfId="0" applyNumberFormat="1" applyFont="1" applyFill="1" applyBorder="1" applyAlignment="1">
      <alignment horizontal="center" vertical="center" wrapText="1"/>
    </xf>
    <xf numFmtId="4" fontId="0" fillId="4" borderId="2" xfId="0" applyNumberFormat="1" applyFill="1" applyBorder="1" applyAlignment="1">
      <alignment horizontal="right" vertical="center"/>
    </xf>
    <xf numFmtId="4" fontId="41" fillId="4" borderId="2" xfId="0" applyNumberFormat="1" applyFont="1" applyFill="1" applyBorder="1" applyAlignment="1">
      <alignment horizontal="right" vertical="center"/>
    </xf>
    <xf numFmtId="4" fontId="21" fillId="4" borderId="2" xfId="0" applyNumberFormat="1" applyFont="1" applyFill="1" applyBorder="1" applyAlignment="1">
      <alignment horizontal="right" vertical="center"/>
    </xf>
    <xf numFmtId="2" fontId="0" fillId="3" borderId="0" xfId="0" applyNumberFormat="1" applyFill="1" applyAlignment="1">
      <alignment horizontal="right" vertical="center"/>
    </xf>
    <xf numFmtId="2" fontId="0" fillId="6" borderId="0" xfId="0" applyNumberFormat="1" applyFill="1" applyAlignment="1">
      <alignment horizontal="right" vertical="center"/>
    </xf>
    <xf numFmtId="2" fontId="0" fillId="0" borderId="0" xfId="0" applyNumberFormat="1" applyAlignment="1">
      <alignment horizontal="left" vertical="center"/>
    </xf>
    <xf numFmtId="2" fontId="37" fillId="0" borderId="2" xfId="0" applyNumberFormat="1" applyFont="1" applyBorder="1" applyAlignment="1">
      <alignment horizontal="center" vertical="center" wrapText="1"/>
    </xf>
    <xf numFmtId="4" fontId="0" fillId="3" borderId="2" xfId="0" applyNumberFormat="1" applyFill="1" applyBorder="1" applyAlignment="1">
      <alignment horizontal="center" vertical="center"/>
    </xf>
    <xf numFmtId="4" fontId="37" fillId="0" borderId="2" xfId="0" applyNumberFormat="1" applyFont="1" applyBorder="1" applyAlignment="1">
      <alignment horizontal="center" vertical="center"/>
    </xf>
    <xf numFmtId="4" fontId="37" fillId="3" borderId="2" xfId="0" applyNumberFormat="1" applyFont="1" applyFill="1" applyBorder="1" applyAlignment="1">
      <alignment horizontal="center" vertical="center"/>
    </xf>
    <xf numFmtId="49" fontId="0" fillId="3" borderId="2" xfId="0" applyNumberFormat="1" applyFill="1" applyBorder="1" applyAlignment="1">
      <alignment horizontal="left" vertical="center"/>
    </xf>
    <xf numFmtId="49" fontId="0" fillId="4" borderId="2" xfId="0" applyNumberFormat="1" applyFill="1" applyBorder="1" applyAlignment="1">
      <alignment horizontal="left" vertical="center"/>
    </xf>
    <xf numFmtId="2" fontId="37" fillId="0" borderId="2" xfId="0" applyNumberFormat="1" applyFont="1" applyBorder="1" applyAlignment="1">
      <alignment horizontal="center" vertical="center"/>
    </xf>
    <xf numFmtId="4" fontId="0" fillId="5" borderId="2" xfId="0" applyNumberFormat="1" applyFill="1" applyBorder="1" applyAlignment="1">
      <alignment horizontal="right" vertical="center"/>
    </xf>
    <xf numFmtId="4" fontId="0" fillId="10" borderId="2" xfId="0" applyNumberFormat="1" applyFill="1" applyBorder="1" applyAlignment="1">
      <alignment horizontal="right" vertical="center"/>
    </xf>
    <xf numFmtId="4" fontId="41" fillId="10" borderId="2" xfId="0" applyNumberFormat="1" applyFont="1" applyFill="1" applyBorder="1" applyAlignment="1">
      <alignment horizontal="right" vertical="center"/>
    </xf>
    <xf numFmtId="4" fontId="21" fillId="10" borderId="2" xfId="0" applyNumberFormat="1" applyFont="1" applyFill="1" applyBorder="1" applyAlignment="1">
      <alignment horizontal="right" vertical="center"/>
    </xf>
    <xf numFmtId="0" fontId="44" fillId="3" borderId="2" xfId="0" applyFont="1" applyFill="1" applyBorder="1" applyAlignment="1">
      <alignment horizontal="center" vertical="center" wrapText="1"/>
    </xf>
    <xf numFmtId="49" fontId="45" fillId="3" borderId="0" xfId="0" applyNumberFormat="1" applyFont="1" applyFill="1" applyBorder="1" applyAlignment="1">
      <alignment horizontal="left" vertical="center"/>
    </xf>
    <xf numFmtId="0" fontId="42" fillId="3" borderId="2" xfId="0" applyFont="1" applyFill="1" applyBorder="1" applyAlignment="1">
      <alignment horizontal="center" vertical="center" wrapText="1"/>
    </xf>
    <xf numFmtId="2" fontId="0" fillId="3" borderId="0" xfId="0" applyNumberFormat="1" applyFill="1" applyAlignment="1">
      <alignment horizontal="left" vertical="center"/>
    </xf>
    <xf numFmtId="4" fontId="46" fillId="7" borderId="2" xfId="0" applyNumberFormat="1" applyFont="1" applyFill="1" applyBorder="1" applyAlignment="1">
      <alignment horizontal="center" vertical="center" wrapText="1"/>
    </xf>
    <xf numFmtId="43" fontId="0" fillId="7" borderId="2" xfId="0" applyNumberFormat="1" applyFill="1" applyBorder="1" applyAlignment="1">
      <alignment horizontal="right" vertical="center"/>
    </xf>
    <xf numFmtId="4" fontId="47" fillId="7" borderId="2" xfId="0" applyNumberFormat="1" applyFont="1" applyFill="1" applyBorder="1" applyAlignment="1">
      <alignment horizontal="center" vertical="center"/>
    </xf>
    <xf numFmtId="2" fontId="0" fillId="7" borderId="0" xfId="0" applyNumberFormat="1" applyFill="1" applyAlignment="1">
      <alignment horizontal="right" vertical="center"/>
    </xf>
    <xf numFmtId="4" fontId="24" fillId="7" borderId="2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right" vertical="center"/>
    </xf>
    <xf numFmtId="0" fontId="11" fillId="0" borderId="8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</cellXfs>
  <cellStyles count="5">
    <cellStyle name="Гиперссылка" xfId="1" builtinId="8"/>
    <cellStyle name="Обычный" xfId="0" builtinId="0"/>
    <cellStyle name="Обычный 3 2" xfId="2"/>
    <cellStyle name="Финансовый" xfId="4" builtinId="3"/>
    <cellStyle name="Хороший" xfId="3" builtinId="26"/>
  </cellStyles>
  <dxfs count="0"/>
  <tableStyles count="0" defaultTableStyle="TableStyleMedium9" defaultPivotStyle="PivotStyleLight16"/>
  <colors>
    <mruColors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tabColor rgb="FFFFC000"/>
    <pageSetUpPr fitToPage="1"/>
  </sheetPr>
  <dimension ref="A1:BP684"/>
  <sheetViews>
    <sheetView topLeftCell="A192" workbookViewId="0">
      <pane xSplit="2" topLeftCell="F1" activePane="topRight" state="frozen"/>
      <selection activeCell="B46" sqref="B46"/>
      <selection pane="topRight" activeCell="B282" sqref="B282"/>
    </sheetView>
  </sheetViews>
  <sheetFormatPr defaultRowHeight="15" x14ac:dyDescent="0.25"/>
  <cols>
    <col min="1" max="1" width="3" style="90" customWidth="1"/>
    <col min="2" max="2" width="33" style="90" bestFit="1" customWidth="1"/>
    <col min="3" max="3" width="13.140625" style="91" customWidth="1"/>
    <col min="4" max="4" width="13.42578125" style="91" customWidth="1"/>
    <col min="5" max="5" width="12.42578125" style="92" customWidth="1"/>
    <col min="6" max="6" width="15.140625" style="92" customWidth="1"/>
    <col min="7" max="7" width="15" style="92" customWidth="1"/>
    <col min="8" max="8" width="13" style="92" customWidth="1"/>
    <col min="9" max="9" width="16.42578125" style="92" bestFit="1" customWidth="1"/>
    <col min="10" max="10" width="14.28515625" style="92" customWidth="1"/>
    <col min="11" max="11" width="11.5703125" style="92" customWidth="1"/>
    <col min="12" max="12" width="11.7109375" style="92" bestFit="1" customWidth="1"/>
    <col min="13" max="13" width="10" style="92" bestFit="1" customWidth="1"/>
    <col min="14" max="14" width="11" style="92" bestFit="1" customWidth="1"/>
    <col min="15" max="15" width="11.42578125" style="92" bestFit="1" customWidth="1"/>
    <col min="16" max="16" width="9" style="92" customWidth="1"/>
    <col min="17" max="17" width="11.42578125" style="92" customWidth="1"/>
    <col min="18" max="18" width="10.7109375" style="92" customWidth="1"/>
    <col min="19" max="19" width="10.42578125" style="92" customWidth="1"/>
    <col min="20" max="20" width="11.42578125" style="92" bestFit="1" customWidth="1"/>
    <col min="21" max="21" width="9" style="92" bestFit="1" customWidth="1"/>
    <col min="22" max="22" width="10.7109375" style="92" bestFit="1" customWidth="1"/>
    <col min="23" max="23" width="11.7109375" style="92" bestFit="1" customWidth="1"/>
    <col min="24" max="24" width="10" style="92" bestFit="1" customWidth="1"/>
    <col min="25" max="25" width="8.7109375" style="92" bestFit="1" customWidth="1"/>
    <col min="26" max="26" width="9" style="92" bestFit="1" customWidth="1"/>
    <col min="27" max="27" width="11.42578125" style="92" bestFit="1" customWidth="1"/>
    <col min="28" max="28" width="8.28515625" style="92" bestFit="1" customWidth="1"/>
    <col min="29" max="29" width="9.140625" style="92"/>
    <col min="30" max="30" width="10" style="92" bestFit="1" customWidth="1"/>
    <col min="31" max="31" width="8" style="92" bestFit="1" customWidth="1"/>
    <col min="32" max="32" width="8.28515625" style="92" bestFit="1" customWidth="1"/>
    <col min="33" max="33" width="8.5703125" style="92" bestFit="1" customWidth="1"/>
    <col min="34" max="34" width="8.140625" style="92" bestFit="1" customWidth="1"/>
    <col min="35" max="35" width="8.85546875" style="92" bestFit="1" customWidth="1"/>
    <col min="36" max="36" width="9.140625" style="92"/>
    <col min="37" max="37" width="9.5703125" style="92" bestFit="1" customWidth="1"/>
    <col min="38" max="38" width="11.42578125" style="92" bestFit="1" customWidth="1"/>
    <col min="39" max="39" width="9" style="92" bestFit="1" customWidth="1"/>
    <col min="40" max="40" width="10.85546875" style="92" bestFit="1" customWidth="1"/>
    <col min="41" max="41" width="9.140625" style="92"/>
    <col min="42" max="42" width="9.85546875" style="92" bestFit="1" customWidth="1"/>
    <col min="43" max="43" width="15.28515625" style="92" bestFit="1" customWidth="1"/>
    <col min="44" max="44" width="13.5703125" style="92" bestFit="1" customWidth="1"/>
    <col min="45" max="45" width="14.140625" style="92" bestFit="1" customWidth="1"/>
    <col min="46" max="46" width="8.140625" style="92" customWidth="1"/>
    <col min="47" max="47" width="9.85546875" style="92" bestFit="1" customWidth="1"/>
    <col min="48" max="48" width="11.42578125" style="92" bestFit="1" customWidth="1"/>
    <col min="49" max="50" width="10" style="92" bestFit="1" customWidth="1"/>
    <col min="51" max="52" width="9.140625" style="92"/>
    <col min="53" max="53" width="8.85546875" style="92" bestFit="1" customWidth="1"/>
    <col min="54" max="54" width="9.85546875" style="92" bestFit="1" customWidth="1"/>
    <col min="55" max="55" width="11.42578125" style="92" bestFit="1" customWidth="1"/>
    <col min="56" max="56" width="9.140625" style="92"/>
    <col min="57" max="57" width="8.42578125" style="92" bestFit="1" customWidth="1"/>
    <col min="58" max="58" width="8.7109375" style="92" bestFit="1" customWidth="1"/>
    <col min="59" max="59" width="9" style="92" bestFit="1" customWidth="1"/>
    <col min="60" max="60" width="9.140625" style="92"/>
    <col min="61" max="61" width="9.140625" style="92" bestFit="1" customWidth="1"/>
    <col min="62" max="62" width="11.42578125" style="92" bestFit="1" customWidth="1"/>
    <col min="63" max="63" width="11.7109375" style="92" bestFit="1" customWidth="1"/>
    <col min="64" max="64" width="8.28515625" style="92" bestFit="1" customWidth="1"/>
    <col min="65" max="66" width="8.42578125" style="92" bestFit="1" customWidth="1"/>
    <col min="67" max="67" width="10.85546875" style="92" bestFit="1" customWidth="1"/>
    <col min="68" max="68" width="13.140625" style="92" bestFit="1" customWidth="1"/>
    <col min="69" max="16384" width="9.140625" style="92"/>
  </cols>
  <sheetData>
    <row r="1" spans="2:20" ht="31.5" customHeight="1" x14ac:dyDescent="0.25">
      <c r="B1" s="144" t="s">
        <v>445</v>
      </c>
      <c r="C1" s="118" t="s">
        <v>296</v>
      </c>
      <c r="D1" s="118" t="s">
        <v>285</v>
      </c>
      <c r="E1" s="118" t="s">
        <v>286</v>
      </c>
      <c r="F1" s="118" t="s">
        <v>287</v>
      </c>
      <c r="G1" s="118" t="s">
        <v>288</v>
      </c>
      <c r="H1" s="118" t="s">
        <v>290</v>
      </c>
      <c r="I1" s="118" t="s">
        <v>291</v>
      </c>
      <c r="J1" s="118" t="s">
        <v>292</v>
      </c>
      <c r="K1" s="118" t="s">
        <v>289</v>
      </c>
      <c r="L1" s="118" t="s">
        <v>297</v>
      </c>
      <c r="M1" s="118" t="s">
        <v>293</v>
      </c>
      <c r="N1" s="118" t="s">
        <v>294</v>
      </c>
      <c r="O1" s="118" t="s">
        <v>127</v>
      </c>
      <c r="P1" s="118" t="s">
        <v>295</v>
      </c>
      <c r="Q1" s="118" t="s">
        <v>248</v>
      </c>
      <c r="R1" s="118" t="s">
        <v>428</v>
      </c>
      <c r="S1" s="118" t="s">
        <v>429</v>
      </c>
      <c r="T1" s="118" t="s">
        <v>430</v>
      </c>
    </row>
    <row r="2" spans="2:20" ht="17.25" hidden="1" customHeight="1" x14ac:dyDescent="0.25">
      <c r="B2" s="47" t="s">
        <v>220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2:20" ht="17.25" hidden="1" customHeight="1" x14ac:dyDescent="0.25">
      <c r="B3" s="47" t="s">
        <v>1</v>
      </c>
      <c r="C3" s="49">
        <v>1024.32</v>
      </c>
      <c r="D3" s="49">
        <v>2133.12</v>
      </c>
      <c r="E3" s="49">
        <v>1671.12</v>
      </c>
      <c r="F3" s="49">
        <v>554.4</v>
      </c>
      <c r="G3" s="49">
        <v>459.36</v>
      </c>
      <c r="H3" s="49">
        <v>89.76</v>
      </c>
      <c r="I3" s="49">
        <v>0</v>
      </c>
      <c r="J3" s="49">
        <v>258.72000000000003</v>
      </c>
      <c r="K3" s="49">
        <v>1166.8800000000001</v>
      </c>
      <c r="L3" s="49">
        <v>161.04</v>
      </c>
      <c r="M3" s="49">
        <v>68.64</v>
      </c>
      <c r="N3" s="49">
        <v>146.96</v>
      </c>
      <c r="O3" s="49">
        <v>110.88</v>
      </c>
      <c r="P3" s="49">
        <v>238.04</v>
      </c>
      <c r="Q3" s="49">
        <v>0</v>
      </c>
      <c r="R3" s="49">
        <v>0</v>
      </c>
      <c r="S3" s="49">
        <v>0</v>
      </c>
      <c r="T3" s="49">
        <v>0</v>
      </c>
    </row>
    <row r="4" spans="2:20" ht="17.25" hidden="1" customHeight="1" x14ac:dyDescent="0.25">
      <c r="B4" s="119" t="s">
        <v>2</v>
      </c>
      <c r="C4" s="122">
        <v>5944.92</v>
      </c>
      <c r="D4" s="122">
        <v>12390.9</v>
      </c>
      <c r="E4" s="122">
        <v>9665.16</v>
      </c>
      <c r="F4" s="122">
        <v>3363.42</v>
      </c>
      <c r="G4" s="122">
        <v>0</v>
      </c>
      <c r="H4" s="122">
        <v>516.36</v>
      </c>
      <c r="I4" s="122">
        <v>607.44000000000005</v>
      </c>
      <c r="J4" s="122">
        <v>0</v>
      </c>
      <c r="K4" s="122">
        <v>4978.8599999999997</v>
      </c>
      <c r="L4" s="122">
        <v>1017.36</v>
      </c>
      <c r="M4" s="122">
        <v>635.24</v>
      </c>
      <c r="N4" s="122">
        <v>1346.38</v>
      </c>
      <c r="O4" s="122">
        <v>1032.58</v>
      </c>
      <c r="P4" s="122">
        <v>3489.99</v>
      </c>
      <c r="Q4" s="122">
        <v>34082.17</v>
      </c>
      <c r="R4" s="122">
        <v>0</v>
      </c>
      <c r="S4" s="122">
        <v>0</v>
      </c>
      <c r="T4" s="122">
        <v>0</v>
      </c>
    </row>
    <row r="5" spans="2:20" hidden="1" x14ac:dyDescent="0.25">
      <c r="B5" s="47" t="s">
        <v>3</v>
      </c>
      <c r="C5" s="49">
        <v>0</v>
      </c>
      <c r="D5" s="49">
        <v>0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49">
        <v>0</v>
      </c>
      <c r="K5" s="49">
        <v>0</v>
      </c>
      <c r="L5" s="49">
        <v>0</v>
      </c>
      <c r="M5" s="49">
        <v>0</v>
      </c>
      <c r="N5" s="49">
        <v>0</v>
      </c>
      <c r="O5" s="49">
        <v>0</v>
      </c>
      <c r="P5" s="49">
        <v>0</v>
      </c>
      <c r="Q5" s="49">
        <v>0</v>
      </c>
      <c r="R5" s="49">
        <v>0</v>
      </c>
      <c r="S5" s="49">
        <v>0</v>
      </c>
      <c r="T5" s="49">
        <v>0</v>
      </c>
    </row>
    <row r="6" spans="2:20" hidden="1" x14ac:dyDescent="0.25">
      <c r="B6" s="47" t="s">
        <v>4</v>
      </c>
      <c r="C6" s="49">
        <v>4558.92</v>
      </c>
      <c r="D6" s="49">
        <v>9501.4500000000007</v>
      </c>
      <c r="E6" s="49">
        <v>7413.36</v>
      </c>
      <c r="F6" s="49">
        <v>2572.29</v>
      </c>
      <c r="G6" s="49">
        <v>2038.23</v>
      </c>
      <c r="H6" s="49">
        <v>396.09</v>
      </c>
      <c r="I6" s="49">
        <v>0</v>
      </c>
      <c r="J6" s="49">
        <v>0</v>
      </c>
      <c r="K6" s="49">
        <v>854.61</v>
      </c>
      <c r="L6" s="49">
        <v>710.76</v>
      </c>
      <c r="M6" s="49">
        <v>211.36</v>
      </c>
      <c r="N6" s="49">
        <v>439.73</v>
      </c>
      <c r="O6" s="49">
        <v>351.92</v>
      </c>
      <c r="P6" s="49">
        <v>881.65</v>
      </c>
      <c r="Q6" s="49">
        <v>5746.54</v>
      </c>
      <c r="R6" s="49">
        <v>0</v>
      </c>
      <c r="S6" s="49">
        <v>0</v>
      </c>
      <c r="T6" s="49">
        <v>0</v>
      </c>
    </row>
    <row r="7" spans="2:20" hidden="1" x14ac:dyDescent="0.25">
      <c r="B7" s="47" t="s">
        <v>5</v>
      </c>
      <c r="C7" s="49">
        <v>1451.7</v>
      </c>
      <c r="D7" s="49">
        <v>3025.74</v>
      </c>
      <c r="E7" s="49">
        <v>2360.16</v>
      </c>
      <c r="F7" s="49">
        <v>821.34</v>
      </c>
      <c r="G7" s="49">
        <v>648.9</v>
      </c>
      <c r="H7" s="49">
        <v>126.12</v>
      </c>
      <c r="I7" s="49">
        <v>0</v>
      </c>
      <c r="J7" s="49">
        <v>0</v>
      </c>
      <c r="K7" s="49">
        <v>1277.4000000000001</v>
      </c>
      <c r="L7" s="49">
        <v>248.4</v>
      </c>
      <c r="M7" s="49">
        <v>196.24</v>
      </c>
      <c r="N7" s="49">
        <v>412.83</v>
      </c>
      <c r="O7" s="49">
        <v>315.85000000000002</v>
      </c>
      <c r="P7" s="49">
        <v>597.91</v>
      </c>
      <c r="Q7" s="49">
        <v>0</v>
      </c>
      <c r="R7" s="49">
        <v>22800</v>
      </c>
      <c r="S7" s="49">
        <v>0</v>
      </c>
      <c r="T7" s="49">
        <v>0</v>
      </c>
    </row>
    <row r="8" spans="2:20" hidden="1" x14ac:dyDescent="0.25">
      <c r="B8" s="47" t="s">
        <v>6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5530</v>
      </c>
      <c r="S8" s="49">
        <v>0</v>
      </c>
      <c r="T8" s="49">
        <v>0</v>
      </c>
    </row>
    <row r="9" spans="2:20" hidden="1" x14ac:dyDescent="0.25">
      <c r="B9" s="47" t="s">
        <v>7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21000</v>
      </c>
      <c r="S9" s="49">
        <v>0</v>
      </c>
      <c r="T9" s="49">
        <v>0</v>
      </c>
    </row>
    <row r="10" spans="2:20" hidden="1" x14ac:dyDescent="0.25">
      <c r="B10" s="47" t="s">
        <v>8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8400</v>
      </c>
      <c r="S10" s="49">
        <v>0</v>
      </c>
      <c r="T10" s="49">
        <v>0</v>
      </c>
    </row>
    <row r="11" spans="2:20" hidden="1" x14ac:dyDescent="0.25">
      <c r="B11" s="47" t="s">
        <v>9</v>
      </c>
      <c r="C11" s="49">
        <v>756.42</v>
      </c>
      <c r="D11" s="49">
        <v>1576.5</v>
      </c>
      <c r="E11" s="49">
        <v>1229.7</v>
      </c>
      <c r="F11" s="49">
        <v>427.92</v>
      </c>
      <c r="G11" s="49">
        <v>338.1</v>
      </c>
      <c r="H11" s="49">
        <v>65.64</v>
      </c>
      <c r="I11" s="49">
        <v>0</v>
      </c>
      <c r="J11" s="49">
        <v>0</v>
      </c>
      <c r="K11" s="49">
        <v>0</v>
      </c>
      <c r="L11" s="49">
        <v>13.56</v>
      </c>
      <c r="M11" s="49">
        <v>78.89</v>
      </c>
      <c r="N11" s="49">
        <v>166.47</v>
      </c>
      <c r="O11" s="49">
        <v>127.56</v>
      </c>
      <c r="P11" s="49">
        <v>185.96</v>
      </c>
      <c r="Q11" s="49">
        <v>0</v>
      </c>
      <c r="R11" s="49">
        <v>8700</v>
      </c>
      <c r="S11" s="49">
        <v>0</v>
      </c>
      <c r="T11" s="49">
        <v>0</v>
      </c>
    </row>
    <row r="12" spans="2:20" hidden="1" x14ac:dyDescent="0.25">
      <c r="B12" s="119" t="s">
        <v>10</v>
      </c>
      <c r="C12" s="122">
        <v>5653.5</v>
      </c>
      <c r="D12" s="122">
        <v>11781.1</v>
      </c>
      <c r="E12" s="122">
        <v>9199.14</v>
      </c>
      <c r="F12" s="122">
        <v>3165.26</v>
      </c>
      <c r="G12" s="122">
        <v>0</v>
      </c>
      <c r="H12" s="122">
        <v>492.04</v>
      </c>
      <c r="I12" s="122">
        <v>578.88</v>
      </c>
      <c r="J12" s="122">
        <v>0</v>
      </c>
      <c r="K12" s="122">
        <v>6690.76</v>
      </c>
      <c r="L12" s="122">
        <v>969.64</v>
      </c>
      <c r="M12" s="122">
        <v>993.29</v>
      </c>
      <c r="N12" s="122">
        <v>2104.98</v>
      </c>
      <c r="O12" s="122">
        <v>1608.48</v>
      </c>
      <c r="P12" s="122">
        <v>4984.1099999999997</v>
      </c>
      <c r="Q12" s="122">
        <v>35688.36</v>
      </c>
      <c r="R12" s="122">
        <v>0</v>
      </c>
      <c r="S12" s="122">
        <v>0</v>
      </c>
      <c r="T12" s="122">
        <v>0</v>
      </c>
    </row>
    <row r="13" spans="2:20" hidden="1" x14ac:dyDescent="0.25">
      <c r="B13" s="47" t="s">
        <v>11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49">
        <v>0</v>
      </c>
      <c r="R13" s="124">
        <v>0</v>
      </c>
      <c r="S13" s="49">
        <v>0</v>
      </c>
      <c r="T13" s="49">
        <v>0</v>
      </c>
    </row>
    <row r="14" spans="2:20" hidden="1" x14ac:dyDescent="0.25">
      <c r="B14" s="47" t="s">
        <v>12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6250</v>
      </c>
      <c r="S14" s="49">
        <v>0</v>
      </c>
      <c r="T14" s="49">
        <v>0</v>
      </c>
    </row>
    <row r="15" spans="2:20" hidden="1" x14ac:dyDescent="0.25">
      <c r="B15" s="47" t="s">
        <v>13</v>
      </c>
      <c r="C15" s="49">
        <v>3452.72</v>
      </c>
      <c r="D15" s="49">
        <v>7193.66</v>
      </c>
      <c r="E15" s="49">
        <v>5622.32</v>
      </c>
      <c r="F15" s="49">
        <v>1914.89</v>
      </c>
      <c r="G15" s="49">
        <v>1545.66</v>
      </c>
      <c r="H15" s="49">
        <v>301.10000000000002</v>
      </c>
      <c r="I15" s="49">
        <v>0</v>
      </c>
      <c r="J15" s="49">
        <v>0</v>
      </c>
      <c r="K15" s="49">
        <v>3379.81</v>
      </c>
      <c r="L15" s="49">
        <v>540.19000000000005</v>
      </c>
      <c r="M15" s="49">
        <v>135.43</v>
      </c>
      <c r="N15" s="49">
        <v>286.39</v>
      </c>
      <c r="O15" s="49">
        <v>222.01</v>
      </c>
      <c r="P15" s="49">
        <v>694.13</v>
      </c>
      <c r="Q15" s="49">
        <v>25317.34</v>
      </c>
      <c r="R15" s="49">
        <v>0</v>
      </c>
      <c r="S15" s="49">
        <v>0</v>
      </c>
      <c r="T15" s="49">
        <v>0</v>
      </c>
    </row>
    <row r="16" spans="2:20" hidden="1" x14ac:dyDescent="0.25">
      <c r="B16" s="47" t="s">
        <v>14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</row>
    <row r="17" spans="2:20" hidden="1" x14ac:dyDescent="0.25">
      <c r="B17" s="120" t="s">
        <v>15</v>
      </c>
      <c r="C17" s="49">
        <v>2317.02</v>
      </c>
      <c r="D17" s="49">
        <v>4829.46</v>
      </c>
      <c r="E17" s="49">
        <v>3767.1</v>
      </c>
      <c r="F17" s="49">
        <v>1310.94</v>
      </c>
      <c r="G17" s="49">
        <v>1035.72</v>
      </c>
      <c r="H17" s="49">
        <v>201.24</v>
      </c>
      <c r="I17" s="49">
        <v>236.76</v>
      </c>
      <c r="J17" s="49">
        <v>4071.84</v>
      </c>
      <c r="K17" s="49">
        <v>0</v>
      </c>
      <c r="L17" s="49">
        <v>361.08</v>
      </c>
      <c r="M17" s="49">
        <v>169.65</v>
      </c>
      <c r="N17" s="49">
        <v>363.48</v>
      </c>
      <c r="O17" s="49">
        <v>277.19</v>
      </c>
      <c r="P17" s="49">
        <v>341.79</v>
      </c>
      <c r="Q17" s="49">
        <v>0</v>
      </c>
      <c r="R17" s="49">
        <v>0</v>
      </c>
      <c r="S17" s="49">
        <v>0</v>
      </c>
      <c r="T17" s="49">
        <v>0</v>
      </c>
    </row>
    <row r="18" spans="2:20" hidden="1" x14ac:dyDescent="0.25">
      <c r="B18" s="120" t="s">
        <v>16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23650</v>
      </c>
      <c r="S18" s="49">
        <v>0</v>
      </c>
      <c r="T18" s="49">
        <v>0</v>
      </c>
    </row>
    <row r="19" spans="2:20" hidden="1" x14ac:dyDescent="0.25">
      <c r="B19" s="47" t="s">
        <v>17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9090</v>
      </c>
      <c r="S19" s="49">
        <v>0</v>
      </c>
      <c r="T19" s="49">
        <v>0</v>
      </c>
    </row>
    <row r="20" spans="2:20" hidden="1" x14ac:dyDescent="0.25">
      <c r="B20" s="47" t="s">
        <v>18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</row>
    <row r="21" spans="2:20" hidden="1" x14ac:dyDescent="0.25">
      <c r="B21" s="47" t="s">
        <v>19</v>
      </c>
      <c r="C21" s="49">
        <v>1820.04</v>
      </c>
      <c r="D21" s="49">
        <v>3794.52</v>
      </c>
      <c r="E21" s="49">
        <v>2955.6</v>
      </c>
      <c r="F21" s="49">
        <v>1044.45</v>
      </c>
      <c r="G21" s="49">
        <v>812.67</v>
      </c>
      <c r="H21" s="49">
        <v>157.59</v>
      </c>
      <c r="I21" s="49">
        <v>0</v>
      </c>
      <c r="J21" s="49">
        <v>0</v>
      </c>
      <c r="K21" s="49">
        <v>2074.9499999999998</v>
      </c>
      <c r="L21" s="49">
        <v>282.77999999999997</v>
      </c>
      <c r="M21" s="49">
        <v>218.39</v>
      </c>
      <c r="N21" s="49">
        <v>461.96</v>
      </c>
      <c r="O21" s="49">
        <v>354.34</v>
      </c>
      <c r="P21" s="49">
        <v>404.81</v>
      </c>
      <c r="Q21" s="49">
        <v>0</v>
      </c>
      <c r="R21" s="49">
        <v>20520</v>
      </c>
      <c r="S21" s="49">
        <v>0</v>
      </c>
      <c r="T21" s="49">
        <v>0</v>
      </c>
    </row>
    <row r="22" spans="2:20" hidden="1" x14ac:dyDescent="0.25">
      <c r="B22" s="47" t="s">
        <v>20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3600</v>
      </c>
      <c r="S22" s="49">
        <v>0</v>
      </c>
      <c r="T22" s="49">
        <v>0</v>
      </c>
    </row>
    <row r="23" spans="2:20" hidden="1" x14ac:dyDescent="0.25">
      <c r="B23" s="47" t="s">
        <v>21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</row>
    <row r="24" spans="2:20" hidden="1" x14ac:dyDescent="0.25">
      <c r="B24" s="47" t="s">
        <v>22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</row>
    <row r="25" spans="2:20" hidden="1" x14ac:dyDescent="0.25">
      <c r="B25" s="47" t="s">
        <v>23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29400</v>
      </c>
      <c r="S25" s="49">
        <v>0</v>
      </c>
      <c r="T25" s="49">
        <v>0</v>
      </c>
    </row>
    <row r="26" spans="2:20" hidden="1" x14ac:dyDescent="0.25">
      <c r="B26" s="47" t="s">
        <v>24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</row>
    <row r="27" spans="2:20" hidden="1" x14ac:dyDescent="0.25">
      <c r="B27" s="47" t="s">
        <v>25</v>
      </c>
      <c r="C27" s="49">
        <v>3659.76</v>
      </c>
      <c r="D27" s="49">
        <v>7627.98</v>
      </c>
      <c r="E27" s="49">
        <v>5950.02</v>
      </c>
      <c r="F27" s="49">
        <v>2070.6</v>
      </c>
      <c r="G27" s="49">
        <v>0</v>
      </c>
      <c r="H27" s="49">
        <v>0</v>
      </c>
      <c r="I27" s="49">
        <v>373.92</v>
      </c>
      <c r="J27" s="49">
        <v>0</v>
      </c>
      <c r="K27" s="49">
        <v>0</v>
      </c>
      <c r="L27" s="49">
        <v>626.28</v>
      </c>
      <c r="M27" s="49">
        <v>239.94</v>
      </c>
      <c r="N27" s="49">
        <v>499.37</v>
      </c>
      <c r="O27" s="49">
        <v>386.4</v>
      </c>
      <c r="P27" s="49">
        <v>698.77</v>
      </c>
      <c r="Q27" s="49">
        <v>0</v>
      </c>
      <c r="R27" s="49">
        <v>0</v>
      </c>
      <c r="S27" s="49">
        <v>0</v>
      </c>
      <c r="T27" s="49">
        <v>0</v>
      </c>
    </row>
    <row r="28" spans="2:20" hidden="1" x14ac:dyDescent="0.25">
      <c r="B28" s="47" t="s">
        <v>26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</row>
    <row r="29" spans="2:20" hidden="1" x14ac:dyDescent="0.25">
      <c r="B29" s="47" t="s">
        <v>27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24120</v>
      </c>
      <c r="S29" s="49">
        <v>0</v>
      </c>
      <c r="T29" s="49">
        <v>0</v>
      </c>
    </row>
    <row r="30" spans="2:20" hidden="1" x14ac:dyDescent="0.25">
      <c r="B30" s="119" t="s">
        <v>28</v>
      </c>
      <c r="C30" s="122">
        <v>25406.98</v>
      </c>
      <c r="D30" s="122">
        <v>52954.98</v>
      </c>
      <c r="E30" s="122">
        <v>41307.94</v>
      </c>
      <c r="F30" s="122">
        <v>14368.3</v>
      </c>
      <c r="G30" s="122">
        <v>0</v>
      </c>
      <c r="H30" s="122">
        <v>2206.7199999999998</v>
      </c>
      <c r="I30" s="122">
        <v>2596.08</v>
      </c>
      <c r="J30" s="122">
        <v>0</v>
      </c>
      <c r="K30" s="122">
        <v>312.7</v>
      </c>
      <c r="L30" s="122">
        <v>4348.4799999999996</v>
      </c>
      <c r="M30" s="122">
        <v>3303.94</v>
      </c>
      <c r="N30" s="122">
        <v>7029.6</v>
      </c>
      <c r="O30" s="122">
        <v>5358.72</v>
      </c>
      <c r="P30" s="122">
        <v>18159.82</v>
      </c>
      <c r="Q30" s="122">
        <v>31434.31</v>
      </c>
      <c r="R30" s="122">
        <v>124390</v>
      </c>
      <c r="S30" s="122">
        <v>0</v>
      </c>
      <c r="T30" s="122">
        <v>0</v>
      </c>
    </row>
    <row r="31" spans="2:20" x14ac:dyDescent="0.25">
      <c r="B31" s="119" t="s">
        <v>29</v>
      </c>
      <c r="C31" s="122">
        <f>3125.01+2160.3</f>
        <v>5285.31</v>
      </c>
      <c r="D31" s="122">
        <f>6510.99+7567.32</f>
        <v>14078.31</v>
      </c>
      <c r="E31" s="122">
        <f>5088.18+3608.1</f>
        <v>8696.2800000000007</v>
      </c>
      <c r="F31" s="122">
        <f>1735.17+1169.64</f>
        <v>2904.8100000000004</v>
      </c>
      <c r="G31" s="150">
        <v>967.86</v>
      </c>
      <c r="H31" s="122">
        <f>272.43+193.8</f>
        <v>466.23</v>
      </c>
      <c r="I31" s="122">
        <f>320.52+228</f>
        <v>548.52</v>
      </c>
      <c r="J31" s="122">
        <v>0</v>
      </c>
      <c r="K31" s="122">
        <f>4436.34+2978.82</f>
        <v>7415.16</v>
      </c>
      <c r="L31" s="122">
        <f>536.88+381.9</f>
        <v>918.78</v>
      </c>
      <c r="M31" s="122">
        <f>460.93+321.48</f>
        <v>782.41000000000008</v>
      </c>
      <c r="N31" s="122">
        <f>968.75+668.04</f>
        <v>1636.79</v>
      </c>
      <c r="O31" s="122">
        <f>744.79+520.98</f>
        <v>1265.77</v>
      </c>
      <c r="P31" s="122">
        <f>2161.36+1518.86</f>
        <v>3680.2200000000003</v>
      </c>
      <c r="Q31" s="122">
        <f>25686.76+13959.3</f>
        <v>39646.06</v>
      </c>
      <c r="R31" s="122">
        <v>107700</v>
      </c>
      <c r="S31" s="122">
        <v>0</v>
      </c>
      <c r="T31" s="125"/>
    </row>
    <row r="32" spans="2:20" x14ac:dyDescent="0.25">
      <c r="B32" s="119" t="s">
        <v>30</v>
      </c>
      <c r="C32" s="122">
        <v>0</v>
      </c>
      <c r="D32" s="122">
        <v>0</v>
      </c>
      <c r="E32" s="122">
        <v>0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v>0</v>
      </c>
      <c r="L32" s="122">
        <v>0</v>
      </c>
      <c r="M32" s="122">
        <v>0</v>
      </c>
      <c r="N32" s="122">
        <v>0</v>
      </c>
      <c r="O32" s="122">
        <v>0</v>
      </c>
      <c r="P32" s="122">
        <v>0</v>
      </c>
      <c r="Q32" s="122">
        <v>0</v>
      </c>
      <c r="R32" s="122">
        <v>0</v>
      </c>
      <c r="S32" s="122">
        <v>0</v>
      </c>
      <c r="T32" s="122">
        <v>0</v>
      </c>
    </row>
    <row r="33" spans="2:20" x14ac:dyDescent="0.25">
      <c r="B33" s="119" t="s">
        <v>31</v>
      </c>
      <c r="C33" s="122">
        <v>25528.98</v>
      </c>
      <c r="D33" s="122">
        <v>53209.74</v>
      </c>
      <c r="E33" s="122">
        <v>41504.94</v>
      </c>
      <c r="F33" s="122">
        <v>14443.62</v>
      </c>
      <c r="G33" s="122">
        <v>0</v>
      </c>
      <c r="H33" s="122">
        <v>2217.12</v>
      </c>
      <c r="I33" s="122">
        <v>2608.3200000000002</v>
      </c>
      <c r="J33" s="122">
        <v>0</v>
      </c>
      <c r="K33" s="122">
        <v>0</v>
      </c>
      <c r="L33" s="122">
        <v>4369.08</v>
      </c>
      <c r="M33" s="122">
        <v>3189.82</v>
      </c>
      <c r="N33" s="122">
        <v>6868.6</v>
      </c>
      <c r="O33" s="122">
        <v>5222.17</v>
      </c>
      <c r="P33" s="122">
        <v>17872.53</v>
      </c>
      <c r="Q33" s="122">
        <v>101754.43</v>
      </c>
      <c r="R33" s="122">
        <v>176800</v>
      </c>
      <c r="S33" s="122">
        <v>0</v>
      </c>
      <c r="T33" s="122">
        <v>0</v>
      </c>
    </row>
    <row r="34" spans="2:20" x14ac:dyDescent="0.25">
      <c r="B34" s="119" t="s">
        <v>32</v>
      </c>
      <c r="C34" s="122">
        <v>5928.64</v>
      </c>
      <c r="D34" s="122">
        <v>12353.72</v>
      </c>
      <c r="E34" s="122">
        <v>9648.7999999999993</v>
      </c>
      <c r="F34" s="122">
        <v>3310.56</v>
      </c>
      <c r="G34" s="122">
        <v>0</v>
      </c>
      <c r="H34" s="122">
        <v>516.24</v>
      </c>
      <c r="I34" s="122">
        <v>607.4</v>
      </c>
      <c r="J34" s="122">
        <v>0</v>
      </c>
      <c r="K34" s="122">
        <v>4296.92</v>
      </c>
      <c r="L34" s="122">
        <v>1017.36</v>
      </c>
      <c r="M34" s="122">
        <v>784.13</v>
      </c>
      <c r="N34" s="122">
        <v>1654.73</v>
      </c>
      <c r="O34" s="122">
        <v>1261.92</v>
      </c>
      <c r="P34" s="122">
        <v>4936.6499999999996</v>
      </c>
      <c r="Q34" s="122">
        <v>52866.28</v>
      </c>
      <c r="R34" s="122">
        <v>92449.84</v>
      </c>
      <c r="S34" s="122">
        <v>0</v>
      </c>
      <c r="T34" s="122">
        <v>0</v>
      </c>
    </row>
    <row r="35" spans="2:20" x14ac:dyDescent="0.25">
      <c r="B35" s="48" t="s">
        <v>33</v>
      </c>
      <c r="C35" s="49">
        <v>1327.89</v>
      </c>
      <c r="D35" s="49">
        <v>2766.93</v>
      </c>
      <c r="E35" s="49">
        <v>2161.38</v>
      </c>
      <c r="F35" s="49">
        <v>740.49</v>
      </c>
      <c r="G35" s="49">
        <v>594.21</v>
      </c>
      <c r="H35" s="49">
        <v>115.65</v>
      </c>
      <c r="I35" s="49">
        <v>0</v>
      </c>
      <c r="J35" s="49">
        <v>0</v>
      </c>
      <c r="K35" s="49">
        <v>1522.98</v>
      </c>
      <c r="L35" s="49">
        <v>207.54</v>
      </c>
      <c r="M35" s="49">
        <v>116.79</v>
      </c>
      <c r="N35" s="49">
        <v>247.23</v>
      </c>
      <c r="O35" s="49">
        <v>188.25</v>
      </c>
      <c r="P35" s="49">
        <v>385.19</v>
      </c>
      <c r="Q35" s="49">
        <v>5046.68</v>
      </c>
      <c r="R35" s="49">
        <v>0</v>
      </c>
      <c r="S35" s="49">
        <v>0</v>
      </c>
      <c r="T35" s="49">
        <v>0</v>
      </c>
    </row>
    <row r="36" spans="2:20" x14ac:dyDescent="0.25">
      <c r="B36" s="48" t="s">
        <v>34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  <c r="P36" s="49">
        <v>0</v>
      </c>
      <c r="Q36" s="49">
        <v>0</v>
      </c>
      <c r="R36" s="49">
        <v>0</v>
      </c>
      <c r="S36" s="49">
        <v>0</v>
      </c>
      <c r="T36" s="49">
        <v>0</v>
      </c>
    </row>
    <row r="37" spans="2:20" x14ac:dyDescent="0.25">
      <c r="B37" s="120" t="s">
        <v>35</v>
      </c>
      <c r="C37" s="49">
        <v>1483.14</v>
      </c>
      <c r="D37" s="49">
        <v>3091.38</v>
      </c>
      <c r="E37" s="49">
        <v>2411.34</v>
      </c>
      <c r="F37" s="49">
        <v>839.16</v>
      </c>
      <c r="G37" s="49">
        <v>662.94</v>
      </c>
      <c r="H37" s="49">
        <v>128.76</v>
      </c>
      <c r="I37" s="49">
        <v>151.56</v>
      </c>
      <c r="J37" s="49">
        <v>0</v>
      </c>
      <c r="K37" s="49">
        <v>1547.58</v>
      </c>
      <c r="L37" s="49">
        <v>231.12</v>
      </c>
      <c r="M37" s="49">
        <v>148.63</v>
      </c>
      <c r="N37" s="49">
        <v>317.02999999999997</v>
      </c>
      <c r="O37" s="49">
        <v>240.02</v>
      </c>
      <c r="P37" s="49">
        <v>686.89</v>
      </c>
      <c r="Q37" s="49">
        <v>53.98</v>
      </c>
      <c r="R37" s="49">
        <v>0</v>
      </c>
      <c r="S37" s="49">
        <v>123115.95</v>
      </c>
      <c r="T37" s="49">
        <v>0</v>
      </c>
    </row>
    <row r="38" spans="2:20" x14ac:dyDescent="0.25">
      <c r="B38" s="120" t="s">
        <v>36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49">
        <v>0</v>
      </c>
      <c r="S38" s="49">
        <v>5539.82</v>
      </c>
      <c r="T38" s="49">
        <v>0</v>
      </c>
    </row>
    <row r="39" spans="2:20" x14ac:dyDescent="0.25">
      <c r="B39" s="47" t="s">
        <v>37</v>
      </c>
      <c r="C39" s="49">
        <f>5078.04+6668.7</f>
        <v>11746.74</v>
      </c>
      <c r="D39" s="49">
        <f>10583.22+24601.56</f>
        <v>35184.78</v>
      </c>
      <c r="E39" s="49">
        <f>8258.37+11944.98</f>
        <v>20203.349999999999</v>
      </c>
      <c r="F39" s="49">
        <f>2861.97+3770.58</f>
        <v>6632.5499999999993</v>
      </c>
      <c r="G39" s="49">
        <f>2270.52+3131.16</f>
        <v>5401.68</v>
      </c>
      <c r="H39" s="49">
        <f>441.36+642.6</f>
        <v>1083.96</v>
      </c>
      <c r="I39" s="49">
        <v>0</v>
      </c>
      <c r="J39" s="49">
        <v>0</v>
      </c>
      <c r="K39" s="49">
        <v>631.59</v>
      </c>
      <c r="L39" s="49">
        <f>791.91+1153.08</f>
        <v>1944.9899999999998</v>
      </c>
      <c r="M39" s="49">
        <f>593.06+815.94</f>
        <v>1409</v>
      </c>
      <c r="N39" s="49">
        <f>1257.87+1647.6</f>
        <v>2905.47</v>
      </c>
      <c r="O39" s="49">
        <f>959.46+1112.1</f>
        <v>2071.56</v>
      </c>
      <c r="P39" s="49">
        <f>1735.56+3168.99</f>
        <v>4904.5499999999993</v>
      </c>
      <c r="Q39" s="49">
        <f>9751.8+76260.94</f>
        <v>86012.74</v>
      </c>
      <c r="R39" s="49">
        <v>9050</v>
      </c>
      <c r="S39" s="49">
        <v>0</v>
      </c>
      <c r="T39" s="125"/>
    </row>
    <row r="40" spans="2:20" x14ac:dyDescent="0.25">
      <c r="B40" s="47" t="s">
        <v>38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  <c r="P40" s="49">
        <v>0</v>
      </c>
      <c r="Q40" s="49">
        <v>0</v>
      </c>
      <c r="R40" s="49">
        <v>84255.08</v>
      </c>
      <c r="S40" s="49">
        <v>0</v>
      </c>
      <c r="T40" s="49">
        <v>0</v>
      </c>
    </row>
    <row r="41" spans="2:20" x14ac:dyDescent="0.25">
      <c r="B41" s="47" t="s">
        <v>39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  <c r="R41" s="49">
        <v>0</v>
      </c>
      <c r="S41" s="49">
        <v>0</v>
      </c>
      <c r="T41" s="49">
        <v>0</v>
      </c>
    </row>
    <row r="42" spans="2:20" x14ac:dyDescent="0.25">
      <c r="B42" s="47" t="s">
        <v>40</v>
      </c>
      <c r="C42" s="49">
        <v>2786.86</v>
      </c>
      <c r="D42" s="49">
        <v>5808.24</v>
      </c>
      <c r="E42" s="49">
        <v>4531.96</v>
      </c>
      <c r="F42" s="49">
        <v>1571.74</v>
      </c>
      <c r="G42" s="49">
        <v>1246</v>
      </c>
      <c r="H42" s="49">
        <v>242.21</v>
      </c>
      <c r="I42" s="49">
        <v>284.92</v>
      </c>
      <c r="J42" s="49">
        <v>0</v>
      </c>
      <c r="K42" s="49">
        <v>3444.4</v>
      </c>
      <c r="L42" s="49">
        <v>434.5</v>
      </c>
      <c r="M42" s="49">
        <v>260.67</v>
      </c>
      <c r="N42" s="49">
        <v>536.80999999999995</v>
      </c>
      <c r="O42" s="49">
        <v>413.29</v>
      </c>
      <c r="P42" s="49">
        <v>778.32</v>
      </c>
      <c r="Q42" s="49">
        <v>11583.84</v>
      </c>
      <c r="R42" s="49">
        <v>0</v>
      </c>
      <c r="S42" s="49">
        <v>0</v>
      </c>
      <c r="T42" s="49">
        <v>0</v>
      </c>
    </row>
    <row r="43" spans="2:20" x14ac:dyDescent="0.25">
      <c r="B43" s="47" t="s">
        <v>41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27600</v>
      </c>
      <c r="S43" s="49">
        <v>0</v>
      </c>
      <c r="T43" s="49">
        <v>0</v>
      </c>
    </row>
    <row r="44" spans="2:20" x14ac:dyDescent="0.25">
      <c r="B44" s="120" t="s">
        <v>42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S44" s="49">
        <v>42120</v>
      </c>
      <c r="T44" s="49">
        <v>0</v>
      </c>
    </row>
    <row r="45" spans="2:20" x14ac:dyDescent="0.25">
      <c r="B45" s="47" t="s">
        <v>43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49">
        <v>0</v>
      </c>
      <c r="T45" s="49">
        <v>0</v>
      </c>
    </row>
    <row r="46" spans="2:20" x14ac:dyDescent="0.25">
      <c r="B46" s="47" t="s">
        <v>44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</row>
    <row r="47" spans="2:20" x14ac:dyDescent="0.25">
      <c r="B47" s="47" t="s">
        <v>45</v>
      </c>
      <c r="C47" s="49">
        <v>69609.19</v>
      </c>
      <c r="D47" s="49">
        <f>145081.82-145081.82</f>
        <v>0</v>
      </c>
      <c r="E47" s="49">
        <f>113182.81-7295.72</f>
        <v>105887.09</v>
      </c>
      <c r="F47" s="49">
        <v>39329.32</v>
      </c>
      <c r="G47" s="49">
        <v>31118.39</v>
      </c>
      <c r="H47" s="49">
        <v>0</v>
      </c>
      <c r="I47" s="49">
        <v>0</v>
      </c>
      <c r="J47" s="49">
        <v>0</v>
      </c>
      <c r="K47" s="49">
        <v>71016.639999999999</v>
      </c>
      <c r="L47" s="49">
        <v>10848.93</v>
      </c>
      <c r="M47" s="49">
        <v>8326.65</v>
      </c>
      <c r="N47" s="49">
        <v>18085.34</v>
      </c>
      <c r="O47" s="49">
        <v>13615.01</v>
      </c>
      <c r="P47" s="49">
        <v>16291.05</v>
      </c>
      <c r="Q47" s="49">
        <v>177225.17</v>
      </c>
      <c r="R47" s="49">
        <v>0</v>
      </c>
      <c r="S47" s="49">
        <v>0</v>
      </c>
      <c r="T47" s="125"/>
    </row>
    <row r="48" spans="2:20" x14ac:dyDescent="0.25">
      <c r="B48" s="47" t="s">
        <v>46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v>0</v>
      </c>
      <c r="O48" s="49">
        <v>0</v>
      </c>
      <c r="P48" s="49">
        <v>0</v>
      </c>
      <c r="Q48" s="49">
        <v>0</v>
      </c>
      <c r="R48" s="49">
        <v>0</v>
      </c>
      <c r="S48" s="49">
        <v>0</v>
      </c>
      <c r="T48" s="49">
        <v>0</v>
      </c>
    </row>
    <row r="49" spans="2:20" x14ac:dyDescent="0.25">
      <c r="B49" s="47" t="s">
        <v>47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38850</v>
      </c>
      <c r="S49" s="49">
        <v>0</v>
      </c>
      <c r="T49" s="49">
        <v>0</v>
      </c>
    </row>
    <row r="50" spans="2:20" ht="30" x14ac:dyDescent="0.25">
      <c r="B50" s="47" t="s">
        <v>298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v>0</v>
      </c>
      <c r="O50" s="49">
        <v>0</v>
      </c>
      <c r="P50" s="49">
        <v>0</v>
      </c>
      <c r="Q50" s="49">
        <v>0</v>
      </c>
      <c r="R50" s="49">
        <v>0</v>
      </c>
      <c r="S50" s="49">
        <v>0</v>
      </c>
      <c r="T50" s="49">
        <v>0</v>
      </c>
    </row>
    <row r="51" spans="2:20" x14ac:dyDescent="0.25">
      <c r="B51" s="119" t="s">
        <v>48</v>
      </c>
      <c r="C51" s="122">
        <v>7679.7</v>
      </c>
      <c r="D51" s="122">
        <v>16003.86</v>
      </c>
      <c r="E51" s="122">
        <v>12494.55</v>
      </c>
      <c r="F51" s="122">
        <v>4306.29</v>
      </c>
      <c r="G51" s="122">
        <v>0</v>
      </c>
      <c r="H51" s="122">
        <v>668.22</v>
      </c>
      <c r="I51" s="122">
        <v>786.09</v>
      </c>
      <c r="J51" s="122">
        <v>0</v>
      </c>
      <c r="K51" s="122">
        <v>8207.61</v>
      </c>
      <c r="L51" s="122">
        <v>1316.67</v>
      </c>
      <c r="M51" s="122">
        <v>799.09</v>
      </c>
      <c r="N51" s="122">
        <v>1701.63</v>
      </c>
      <c r="O51" s="122">
        <v>1293</v>
      </c>
      <c r="P51" s="122">
        <v>4249.91</v>
      </c>
      <c r="Q51" s="122">
        <v>63765.66</v>
      </c>
      <c r="R51" s="122">
        <v>0</v>
      </c>
      <c r="S51" s="122">
        <v>0</v>
      </c>
      <c r="T51" s="122">
        <v>0</v>
      </c>
    </row>
    <row r="52" spans="2:20" x14ac:dyDescent="0.25">
      <c r="B52" s="119" t="s">
        <v>49</v>
      </c>
      <c r="C52" s="122">
        <v>98.32</v>
      </c>
      <c r="D52" s="122">
        <v>204.75</v>
      </c>
      <c r="E52" s="122">
        <v>160.4</v>
      </c>
      <c r="F52" s="122">
        <v>53.21</v>
      </c>
      <c r="G52" s="122">
        <v>0</v>
      </c>
      <c r="H52" s="122">
        <v>8.6199999999999992</v>
      </c>
      <c r="I52" s="122">
        <v>10.14</v>
      </c>
      <c r="J52" s="122">
        <v>0</v>
      </c>
      <c r="K52" s="122">
        <v>110.48</v>
      </c>
      <c r="L52" s="122">
        <v>16.98</v>
      </c>
      <c r="M52" s="122">
        <v>10.64</v>
      </c>
      <c r="N52" s="122">
        <v>22.55</v>
      </c>
      <c r="O52" s="122">
        <v>17.23</v>
      </c>
      <c r="P52" s="122">
        <v>49.41</v>
      </c>
      <c r="Q52" s="122">
        <v>1410.17</v>
      </c>
      <c r="R52" s="122">
        <v>0</v>
      </c>
      <c r="S52" s="122">
        <v>0</v>
      </c>
      <c r="T52" s="122">
        <v>0</v>
      </c>
    </row>
    <row r="53" spans="2:20" x14ac:dyDescent="0.25">
      <c r="B53" s="48" t="s">
        <v>50</v>
      </c>
      <c r="C53" s="49">
        <v>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49">
        <v>0</v>
      </c>
      <c r="P53" s="49">
        <v>0</v>
      </c>
      <c r="Q53" s="49">
        <v>0</v>
      </c>
      <c r="R53" s="49">
        <v>11340</v>
      </c>
      <c r="S53" s="49">
        <v>0</v>
      </c>
      <c r="T53" s="49">
        <v>0</v>
      </c>
    </row>
    <row r="54" spans="2:20" x14ac:dyDescent="0.25">
      <c r="B54" s="119" t="s">
        <v>51</v>
      </c>
      <c r="C54" s="122">
        <v>1664.34</v>
      </c>
      <c r="D54" s="122">
        <v>3469.25</v>
      </c>
      <c r="E54" s="122">
        <v>2705.08</v>
      </c>
      <c r="F54" s="122">
        <v>945.23</v>
      </c>
      <c r="G54" s="122">
        <v>0</v>
      </c>
      <c r="H54" s="122">
        <v>144.41</v>
      </c>
      <c r="I54" s="122">
        <v>169.96</v>
      </c>
      <c r="J54" s="122">
        <v>0</v>
      </c>
      <c r="K54" s="122">
        <v>2209.0100000000002</v>
      </c>
      <c r="L54" s="122">
        <v>284.58999999999997</v>
      </c>
      <c r="M54" s="122">
        <v>283.36</v>
      </c>
      <c r="N54" s="122">
        <v>600.34</v>
      </c>
      <c r="O54" s="122">
        <v>457.66</v>
      </c>
      <c r="P54" s="122">
        <v>1057.67</v>
      </c>
      <c r="Q54" s="122">
        <v>10845.39</v>
      </c>
      <c r="R54" s="122">
        <v>81899.960000000006</v>
      </c>
      <c r="S54" s="122">
        <v>0</v>
      </c>
      <c r="T54" s="122">
        <v>0</v>
      </c>
    </row>
    <row r="55" spans="2:20" x14ac:dyDescent="0.25">
      <c r="B55" s="119" t="s">
        <v>52</v>
      </c>
      <c r="C55" s="122">
        <v>0</v>
      </c>
      <c r="D55" s="122">
        <v>0</v>
      </c>
      <c r="E55" s="122">
        <v>0</v>
      </c>
      <c r="F55" s="122">
        <v>0</v>
      </c>
      <c r="G55" s="122">
        <v>0</v>
      </c>
      <c r="H55" s="122">
        <v>0</v>
      </c>
      <c r="I55" s="122">
        <v>0</v>
      </c>
      <c r="J55" s="122">
        <v>0</v>
      </c>
      <c r="K55" s="122">
        <v>0</v>
      </c>
      <c r="L55" s="122">
        <v>0</v>
      </c>
      <c r="M55" s="122">
        <v>0</v>
      </c>
      <c r="N55" s="122">
        <v>0</v>
      </c>
      <c r="O55" s="122">
        <v>0</v>
      </c>
      <c r="P55" s="122">
        <v>0</v>
      </c>
      <c r="Q55" s="122">
        <v>0</v>
      </c>
      <c r="R55" s="122">
        <v>0</v>
      </c>
      <c r="S55" s="122">
        <v>0</v>
      </c>
      <c r="T55" s="122">
        <v>0</v>
      </c>
    </row>
    <row r="56" spans="2:20" x14ac:dyDescent="0.25">
      <c r="B56" s="48" t="s">
        <v>53</v>
      </c>
      <c r="C56" s="49">
        <v>1381.38</v>
      </c>
      <c r="D56" s="49">
        <v>2879.44</v>
      </c>
      <c r="E56" s="49">
        <v>2244.84</v>
      </c>
      <c r="F56" s="49">
        <v>785.77</v>
      </c>
      <c r="G56" s="49">
        <v>617.24</v>
      </c>
      <c r="H56" s="49">
        <v>119.85</v>
      </c>
      <c r="I56" s="49">
        <v>0</v>
      </c>
      <c r="J56" s="49">
        <v>351.38</v>
      </c>
      <c r="K56" s="49">
        <v>1655.44</v>
      </c>
      <c r="L56" s="49">
        <v>215</v>
      </c>
      <c r="M56" s="49">
        <v>97.25</v>
      </c>
      <c r="N56" s="49">
        <v>208.83</v>
      </c>
      <c r="O56" s="49">
        <v>157.82</v>
      </c>
      <c r="P56" s="49">
        <v>370.81</v>
      </c>
      <c r="Q56" s="49">
        <v>2376.5300000000002</v>
      </c>
      <c r="R56" s="49">
        <v>32665</v>
      </c>
      <c r="S56" s="49">
        <v>0</v>
      </c>
      <c r="T56" s="49">
        <v>0</v>
      </c>
    </row>
    <row r="57" spans="2:20" x14ac:dyDescent="0.25">
      <c r="B57" s="119" t="s">
        <v>54</v>
      </c>
      <c r="C57" s="122">
        <v>5745.98</v>
      </c>
      <c r="D57" s="122">
        <v>11974.7</v>
      </c>
      <c r="E57" s="122">
        <v>9346.7800000000007</v>
      </c>
      <c r="F57" s="122">
        <v>3229.32</v>
      </c>
      <c r="G57" s="122">
        <v>0</v>
      </c>
      <c r="H57" s="122">
        <v>499.7</v>
      </c>
      <c r="I57" s="122">
        <v>0</v>
      </c>
      <c r="J57" s="122">
        <v>0</v>
      </c>
      <c r="K57" s="122">
        <v>3672.54</v>
      </c>
      <c r="L57" s="122">
        <v>984.76</v>
      </c>
      <c r="M57" s="122">
        <v>583.53</v>
      </c>
      <c r="N57" s="122">
        <v>1260.47</v>
      </c>
      <c r="O57" s="122">
        <v>953.04</v>
      </c>
      <c r="P57" s="122">
        <v>3768.08</v>
      </c>
      <c r="Q57" s="122">
        <v>45923.8</v>
      </c>
      <c r="R57" s="122">
        <v>0</v>
      </c>
      <c r="S57" s="122">
        <v>0</v>
      </c>
      <c r="T57" s="122">
        <v>0</v>
      </c>
    </row>
    <row r="58" spans="2:20" x14ac:dyDescent="0.25">
      <c r="B58" s="119" t="s">
        <v>55</v>
      </c>
      <c r="C58" s="122">
        <v>2095.3200000000002</v>
      </c>
      <c r="D58" s="122">
        <v>4367.22</v>
      </c>
      <c r="E58" s="122">
        <v>3406.56</v>
      </c>
      <c r="F58" s="122">
        <v>1185.48</v>
      </c>
      <c r="G58" s="122">
        <v>0</v>
      </c>
      <c r="H58" s="122">
        <v>181.92</v>
      </c>
      <c r="I58" s="122">
        <v>0</v>
      </c>
      <c r="J58" s="122">
        <v>0</v>
      </c>
      <c r="K58" s="122">
        <v>1841.1</v>
      </c>
      <c r="L58" s="122">
        <v>358.56</v>
      </c>
      <c r="M58" s="122">
        <v>191.8</v>
      </c>
      <c r="N58" s="122">
        <v>401.43</v>
      </c>
      <c r="O58" s="122">
        <v>309.97000000000003</v>
      </c>
      <c r="P58" s="122">
        <v>954.01</v>
      </c>
      <c r="Q58" s="122">
        <v>13429.5</v>
      </c>
      <c r="R58" s="122">
        <v>0</v>
      </c>
      <c r="S58" s="122">
        <v>0</v>
      </c>
      <c r="T58" s="122">
        <v>0</v>
      </c>
    </row>
    <row r="59" spans="2:20" x14ac:dyDescent="0.25">
      <c r="B59" s="119" t="s">
        <v>56</v>
      </c>
      <c r="C59" s="122">
        <v>3739.62</v>
      </c>
      <c r="D59" s="122">
        <v>7794.42</v>
      </c>
      <c r="E59" s="122">
        <v>6079.86</v>
      </c>
      <c r="F59" s="122">
        <v>2115.7800000000002</v>
      </c>
      <c r="G59" s="122">
        <v>0</v>
      </c>
      <c r="H59" s="122">
        <v>324.72000000000003</v>
      </c>
      <c r="I59" s="122">
        <v>2101.44</v>
      </c>
      <c r="J59" s="122">
        <v>0</v>
      </c>
      <c r="K59" s="122">
        <v>6743.7</v>
      </c>
      <c r="L59" s="122">
        <v>639.96</v>
      </c>
      <c r="M59" s="122">
        <v>514.21</v>
      </c>
      <c r="N59" s="122">
        <v>1106.44</v>
      </c>
      <c r="O59" s="122">
        <v>832.63</v>
      </c>
      <c r="P59" s="122">
        <v>2164.3200000000002</v>
      </c>
      <c r="Q59" s="122">
        <v>26171.68</v>
      </c>
      <c r="R59" s="122">
        <v>0</v>
      </c>
      <c r="S59" s="122">
        <v>0</v>
      </c>
      <c r="T59" s="122">
        <v>0</v>
      </c>
    </row>
    <row r="60" spans="2:20" x14ac:dyDescent="0.25">
      <c r="B60" s="48" t="s">
        <v>57</v>
      </c>
      <c r="C60" s="49">
        <v>3002.04</v>
      </c>
      <c r="D60" s="49">
        <v>6257.1</v>
      </c>
      <c r="E60" s="49">
        <v>4880.7</v>
      </c>
      <c r="F60" s="49">
        <v>1698.48</v>
      </c>
      <c r="G60" s="49">
        <v>1341.9</v>
      </c>
      <c r="H60" s="49">
        <v>260.76</v>
      </c>
      <c r="I60" s="49">
        <v>0</v>
      </c>
      <c r="J60" s="49">
        <v>762.96</v>
      </c>
      <c r="K60" s="49">
        <v>0</v>
      </c>
      <c r="L60" s="49">
        <v>467.76</v>
      </c>
      <c r="M60" s="49">
        <v>199.32</v>
      </c>
      <c r="N60" s="49">
        <v>429.42</v>
      </c>
      <c r="O60" s="49">
        <v>325.92</v>
      </c>
      <c r="P60" s="49">
        <v>716.33</v>
      </c>
      <c r="Q60" s="49">
        <v>7981.11</v>
      </c>
      <c r="R60" s="49">
        <v>0</v>
      </c>
      <c r="S60" s="49">
        <v>0</v>
      </c>
      <c r="T60" s="49">
        <v>0</v>
      </c>
    </row>
    <row r="61" spans="2:20" x14ac:dyDescent="0.25">
      <c r="B61" s="119" t="s">
        <v>58</v>
      </c>
      <c r="C61" s="122">
        <v>4705.62</v>
      </c>
      <c r="D61" s="122">
        <v>9804.7199999999993</v>
      </c>
      <c r="E61" s="122">
        <v>7660.02</v>
      </c>
      <c r="F61" s="122">
        <v>2620.38</v>
      </c>
      <c r="G61" s="122">
        <v>0</v>
      </c>
      <c r="H61" s="122">
        <v>410.04</v>
      </c>
      <c r="I61" s="122">
        <v>0</v>
      </c>
      <c r="J61" s="122">
        <v>0</v>
      </c>
      <c r="K61" s="122">
        <v>1128.8399999999999</v>
      </c>
      <c r="L61" s="122">
        <v>807.96</v>
      </c>
      <c r="M61" s="122">
        <v>472.89</v>
      </c>
      <c r="N61" s="122">
        <v>1004.79</v>
      </c>
      <c r="O61" s="122">
        <v>755.33</v>
      </c>
      <c r="P61" s="122">
        <v>3015.7</v>
      </c>
      <c r="Q61" s="122">
        <v>45301.08</v>
      </c>
      <c r="R61" s="122">
        <v>0</v>
      </c>
      <c r="S61" s="122">
        <v>0</v>
      </c>
      <c r="T61" s="125">
        <v>14044.17</v>
      </c>
    </row>
    <row r="62" spans="2:20" x14ac:dyDescent="0.25">
      <c r="B62" s="119" t="s">
        <v>59</v>
      </c>
      <c r="C62" s="122">
        <v>1187.7</v>
      </c>
      <c r="D62" s="122">
        <v>2475.42</v>
      </c>
      <c r="E62" s="122">
        <v>1930.86</v>
      </c>
      <c r="F62" s="122">
        <v>671.94</v>
      </c>
      <c r="G62" s="122">
        <v>0</v>
      </c>
      <c r="H62" s="122">
        <v>103.2</v>
      </c>
      <c r="I62" s="122">
        <v>0</v>
      </c>
      <c r="J62" s="122">
        <v>0</v>
      </c>
      <c r="K62" s="122">
        <v>1081.44</v>
      </c>
      <c r="L62" s="122">
        <v>203.28</v>
      </c>
      <c r="M62" s="122">
        <v>116.33</v>
      </c>
      <c r="N62" s="122">
        <v>246.22</v>
      </c>
      <c r="O62" s="122">
        <v>188.06</v>
      </c>
      <c r="P62" s="122">
        <v>747.52</v>
      </c>
      <c r="Q62" s="122">
        <v>7927.06</v>
      </c>
      <c r="R62" s="122">
        <v>0</v>
      </c>
      <c r="S62" s="122">
        <v>0</v>
      </c>
      <c r="T62" s="122">
        <v>0</v>
      </c>
    </row>
    <row r="63" spans="2:20" x14ac:dyDescent="0.25">
      <c r="B63" s="48" t="s">
        <v>60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v>0</v>
      </c>
      <c r="O63" s="49">
        <v>0</v>
      </c>
      <c r="P63" s="49">
        <v>0</v>
      </c>
      <c r="Q63" s="49">
        <v>0</v>
      </c>
      <c r="R63" s="49">
        <v>0</v>
      </c>
      <c r="S63" s="49">
        <v>0</v>
      </c>
      <c r="T63" s="49">
        <v>0</v>
      </c>
    </row>
    <row r="64" spans="2:20" ht="30" x14ac:dyDescent="0.25">
      <c r="B64" s="48" t="s">
        <v>61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49">
        <v>0</v>
      </c>
      <c r="O64" s="49">
        <v>0</v>
      </c>
      <c r="P64" s="49">
        <v>0</v>
      </c>
      <c r="Q64" s="49">
        <v>0</v>
      </c>
      <c r="R64" s="49">
        <v>6300</v>
      </c>
      <c r="S64" s="49">
        <v>0</v>
      </c>
      <c r="T64" s="49">
        <v>0</v>
      </c>
    </row>
    <row r="65" spans="2:20" x14ac:dyDescent="0.25">
      <c r="B65" s="47" t="s">
        <v>62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v>0</v>
      </c>
      <c r="O65" s="49">
        <v>0</v>
      </c>
      <c r="P65" s="49">
        <v>0</v>
      </c>
      <c r="Q65" s="49">
        <v>0</v>
      </c>
      <c r="R65" s="49">
        <v>2400</v>
      </c>
      <c r="S65" s="49">
        <v>0</v>
      </c>
      <c r="T65" s="49">
        <v>0</v>
      </c>
    </row>
    <row r="66" spans="2:20" x14ac:dyDescent="0.25">
      <c r="B66" s="47" t="s">
        <v>63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49">
        <v>0</v>
      </c>
      <c r="N66" s="49">
        <v>0</v>
      </c>
      <c r="O66" s="49">
        <v>0</v>
      </c>
      <c r="P66" s="49">
        <v>0</v>
      </c>
      <c r="Q66" s="49">
        <v>0</v>
      </c>
      <c r="R66" s="49">
        <v>0</v>
      </c>
      <c r="S66" s="49">
        <v>0</v>
      </c>
      <c r="T66" s="49">
        <v>0</v>
      </c>
    </row>
    <row r="67" spans="2:20" x14ac:dyDescent="0.25">
      <c r="B67" s="47" t="s">
        <v>64</v>
      </c>
      <c r="C67" s="49">
        <v>1264.2</v>
      </c>
      <c r="D67" s="49">
        <v>2635.02</v>
      </c>
      <c r="E67" s="49">
        <v>2055.36</v>
      </c>
      <c r="F67" s="49">
        <v>715.26</v>
      </c>
      <c r="G67" s="49">
        <v>565.08000000000004</v>
      </c>
      <c r="H67" s="49">
        <v>109.8</v>
      </c>
      <c r="I67" s="49">
        <v>0</v>
      </c>
      <c r="J67" s="49">
        <v>321.3</v>
      </c>
      <c r="K67" s="49">
        <v>1428.96</v>
      </c>
      <c r="L67" s="49">
        <v>197.04</v>
      </c>
      <c r="M67" s="49">
        <v>58.62</v>
      </c>
      <c r="N67" s="49">
        <v>123.51</v>
      </c>
      <c r="O67" s="49">
        <v>94.41</v>
      </c>
      <c r="P67" s="49">
        <v>376.75</v>
      </c>
      <c r="Q67" s="49">
        <v>3403.04</v>
      </c>
      <c r="R67" s="49">
        <v>19740</v>
      </c>
      <c r="S67" s="49"/>
      <c r="T67" s="49">
        <v>0</v>
      </c>
    </row>
    <row r="68" spans="2:20" x14ac:dyDescent="0.25">
      <c r="B68" s="47" t="s">
        <v>65</v>
      </c>
      <c r="C68" s="49">
        <v>3482.16</v>
      </c>
      <c r="D68" s="49">
        <v>7257.84</v>
      </c>
      <c r="E68" s="49">
        <v>5661.3</v>
      </c>
      <c r="F68" s="49">
        <v>1970.1</v>
      </c>
      <c r="G68" s="49">
        <v>1556.52</v>
      </c>
      <c r="H68" s="49">
        <v>302.39999999999998</v>
      </c>
      <c r="I68" s="49">
        <v>0</v>
      </c>
      <c r="J68" s="49">
        <v>885</v>
      </c>
      <c r="K68" s="49">
        <v>4171.4399999999996</v>
      </c>
      <c r="L68" s="49">
        <v>542.52</v>
      </c>
      <c r="M68" s="49">
        <v>152.68</v>
      </c>
      <c r="N68" s="49">
        <v>309.07</v>
      </c>
      <c r="O68" s="49">
        <v>246.05</v>
      </c>
      <c r="P68" s="49">
        <v>562.57000000000005</v>
      </c>
      <c r="Q68" s="49">
        <v>3713.41</v>
      </c>
      <c r="R68" s="49">
        <v>19440</v>
      </c>
      <c r="S68" s="49">
        <v>0</v>
      </c>
      <c r="T68" s="49">
        <v>0</v>
      </c>
    </row>
    <row r="69" spans="2:20" x14ac:dyDescent="0.25">
      <c r="B69" s="47" t="s">
        <v>66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49">
        <v>0</v>
      </c>
      <c r="N69" s="49">
        <v>0</v>
      </c>
      <c r="O69" s="49">
        <v>0</v>
      </c>
      <c r="P69" s="49">
        <v>0</v>
      </c>
      <c r="Q69" s="49">
        <v>0</v>
      </c>
      <c r="R69" s="49">
        <v>0</v>
      </c>
      <c r="S69" s="49">
        <v>0</v>
      </c>
      <c r="T69" s="49">
        <v>0</v>
      </c>
    </row>
    <row r="70" spans="2:20" x14ac:dyDescent="0.25">
      <c r="B70" s="47" t="s">
        <v>67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49">
        <v>0</v>
      </c>
      <c r="P70" s="49">
        <v>0</v>
      </c>
      <c r="Q70" s="49">
        <v>0</v>
      </c>
      <c r="R70" s="49">
        <v>0</v>
      </c>
      <c r="S70" s="49">
        <v>0</v>
      </c>
      <c r="T70" s="49">
        <v>0</v>
      </c>
    </row>
    <row r="71" spans="2:20" x14ac:dyDescent="0.25">
      <c r="B71" s="47" t="s">
        <v>68</v>
      </c>
      <c r="C71" s="49">
        <v>0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  <c r="N71" s="49">
        <v>0</v>
      </c>
      <c r="O71" s="49">
        <v>0</v>
      </c>
      <c r="P71" s="49">
        <v>0</v>
      </c>
      <c r="Q71" s="49">
        <v>0</v>
      </c>
      <c r="R71" s="49">
        <v>0</v>
      </c>
      <c r="S71" s="49">
        <v>0</v>
      </c>
      <c r="T71" s="49">
        <v>0</v>
      </c>
    </row>
    <row r="72" spans="2:20" x14ac:dyDescent="0.25">
      <c r="B72" s="47" t="s">
        <v>69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  <c r="N72" s="49">
        <v>0</v>
      </c>
      <c r="O72" s="49">
        <v>0</v>
      </c>
      <c r="P72" s="49">
        <v>0</v>
      </c>
      <c r="Q72" s="49">
        <v>0</v>
      </c>
      <c r="R72" s="49">
        <v>0</v>
      </c>
      <c r="S72" s="49">
        <v>0</v>
      </c>
      <c r="T72" s="49">
        <v>0</v>
      </c>
    </row>
    <row r="73" spans="2:20" x14ac:dyDescent="0.25">
      <c r="B73" s="47" t="s">
        <v>70</v>
      </c>
      <c r="C73" s="49">
        <f>1691.28+1778.04</f>
        <v>3469.3199999999997</v>
      </c>
      <c r="D73" s="49">
        <f>3525.12+6231.6</f>
        <v>9756.7200000000012</v>
      </c>
      <c r="E73" s="49">
        <f>2749.68+2962.44</f>
        <v>5712.12</v>
      </c>
      <c r="F73" s="49">
        <f>956.88+962.64</f>
        <v>1919.52</v>
      </c>
      <c r="G73" s="49">
        <f>756+796.68</f>
        <v>1552.6799999999998</v>
      </c>
      <c r="H73" s="49">
        <f>146.88+159.12</f>
        <v>306</v>
      </c>
      <c r="I73" s="152">
        <v>172.8</v>
      </c>
      <c r="J73" s="49">
        <f>429.84+435.96</f>
        <v>865.8</v>
      </c>
      <c r="K73" s="49">
        <f>1870.56+285.48</f>
        <v>2156.04</v>
      </c>
      <c r="L73" s="49">
        <f>1749.96+263.52</f>
        <v>2013.48</v>
      </c>
      <c r="M73" s="49">
        <f>84.24+80.64</f>
        <v>164.88</v>
      </c>
      <c r="N73" s="49">
        <f>184.68+176.4</f>
        <v>361.08000000000004</v>
      </c>
      <c r="O73" s="49">
        <f>140.4+132.84</f>
        <v>273.24</v>
      </c>
      <c r="P73" s="49">
        <f>373.68+339.12</f>
        <v>712.8</v>
      </c>
      <c r="Q73" s="49">
        <f>12846.24+4164.48</f>
        <v>17010.72</v>
      </c>
      <c r="R73" s="49">
        <v>0</v>
      </c>
      <c r="S73" s="49">
        <v>0</v>
      </c>
      <c r="T73" s="125"/>
    </row>
    <row r="74" spans="2:20" x14ac:dyDescent="0.25">
      <c r="B74" s="47" t="s">
        <v>71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49">
        <v>0</v>
      </c>
      <c r="N74" s="49">
        <v>0</v>
      </c>
      <c r="O74" s="49">
        <v>0</v>
      </c>
      <c r="P74" s="49">
        <v>0</v>
      </c>
      <c r="Q74" s="49">
        <v>0</v>
      </c>
      <c r="R74" s="49">
        <v>0</v>
      </c>
      <c r="S74" s="49">
        <v>0</v>
      </c>
      <c r="T74" s="49">
        <v>0</v>
      </c>
    </row>
    <row r="75" spans="2:20" x14ac:dyDescent="0.25">
      <c r="B75" s="47" t="s">
        <v>72</v>
      </c>
      <c r="C75" s="49">
        <v>1212.06</v>
      </c>
      <c r="D75" s="49">
        <v>2526.3000000000002</v>
      </c>
      <c r="E75" s="49">
        <v>1970.58</v>
      </c>
      <c r="F75" s="49">
        <v>685.74</v>
      </c>
      <c r="G75" s="49">
        <v>541.79999999999995</v>
      </c>
      <c r="H75" s="49">
        <v>0</v>
      </c>
      <c r="I75" s="49">
        <v>0</v>
      </c>
      <c r="J75" s="49">
        <v>0</v>
      </c>
      <c r="K75" s="49">
        <v>0</v>
      </c>
      <c r="L75" s="49">
        <v>188.88</v>
      </c>
      <c r="M75" s="49">
        <v>113.81</v>
      </c>
      <c r="N75" s="49">
        <v>238.63</v>
      </c>
      <c r="O75" s="49">
        <v>182.63</v>
      </c>
      <c r="P75" s="49">
        <v>292.07</v>
      </c>
      <c r="Q75" s="49">
        <v>2259.5300000000002</v>
      </c>
      <c r="R75" s="49">
        <v>0</v>
      </c>
      <c r="S75" s="49">
        <v>0</v>
      </c>
      <c r="T75" s="49">
        <v>0</v>
      </c>
    </row>
    <row r="76" spans="2:20" x14ac:dyDescent="0.25">
      <c r="B76" s="47" t="s">
        <v>73</v>
      </c>
      <c r="C76" s="49">
        <v>932.58</v>
      </c>
      <c r="D76" s="49">
        <v>1943.7</v>
      </c>
      <c r="E76" s="49">
        <v>1516.14</v>
      </c>
      <c r="F76" s="49">
        <v>527.64</v>
      </c>
      <c r="G76" s="49">
        <v>416.88</v>
      </c>
      <c r="H76" s="49">
        <v>81</v>
      </c>
      <c r="I76" s="49">
        <v>0</v>
      </c>
      <c r="J76" s="49">
        <v>0</v>
      </c>
      <c r="K76" s="49">
        <v>869.4</v>
      </c>
      <c r="L76" s="49">
        <v>145.32</v>
      </c>
      <c r="M76" s="49">
        <v>104.97</v>
      </c>
      <c r="N76" s="49">
        <v>220.73</v>
      </c>
      <c r="O76" s="49">
        <v>168.89</v>
      </c>
      <c r="P76" s="49">
        <v>262.02999999999997</v>
      </c>
      <c r="Q76" s="49">
        <v>2322.4499999999998</v>
      </c>
      <c r="R76" s="49">
        <v>0</v>
      </c>
      <c r="S76" s="49">
        <v>0</v>
      </c>
      <c r="T76" s="49">
        <v>0</v>
      </c>
    </row>
    <row r="77" spans="2:20" x14ac:dyDescent="0.25">
      <c r="B77" s="47" t="s">
        <v>74</v>
      </c>
      <c r="C77" s="49">
        <v>3268.14</v>
      </c>
      <c r="D77" s="49">
        <v>6785.82</v>
      </c>
      <c r="E77" s="49">
        <v>5293.14</v>
      </c>
      <c r="F77" s="49">
        <v>1842</v>
      </c>
      <c r="G77" s="49">
        <v>1455.3</v>
      </c>
      <c r="H77" s="49">
        <v>282.72000000000003</v>
      </c>
      <c r="I77" s="49">
        <v>332.64</v>
      </c>
      <c r="J77" s="49">
        <v>0</v>
      </c>
      <c r="K77" s="49">
        <v>3900.24</v>
      </c>
      <c r="L77" s="49">
        <v>507.24</v>
      </c>
      <c r="M77" s="49">
        <v>369.35</v>
      </c>
      <c r="N77" s="49">
        <v>783.14</v>
      </c>
      <c r="O77" s="49">
        <v>599.45000000000005</v>
      </c>
      <c r="P77" s="49">
        <v>1071.3900000000001</v>
      </c>
      <c r="Q77" s="49">
        <v>8661.1200000000008</v>
      </c>
      <c r="R77" s="49">
        <v>0</v>
      </c>
      <c r="S77" s="49">
        <v>0</v>
      </c>
      <c r="T77" s="49">
        <v>0</v>
      </c>
    </row>
    <row r="78" spans="2:20" x14ac:dyDescent="0.25">
      <c r="B78" s="47" t="s">
        <v>75</v>
      </c>
      <c r="C78" s="49">
        <v>2406.77</v>
      </c>
      <c r="D78" s="49">
        <v>5012.7700000000004</v>
      </c>
      <c r="E78" s="49">
        <v>3924.06</v>
      </c>
      <c r="F78" s="49">
        <v>1313.12</v>
      </c>
      <c r="G78" s="49">
        <v>1078.67</v>
      </c>
      <c r="H78" s="49">
        <v>210.59</v>
      </c>
      <c r="I78" s="49">
        <v>0</v>
      </c>
      <c r="J78" s="49">
        <v>0</v>
      </c>
      <c r="K78" s="49">
        <v>2340.23</v>
      </c>
      <c r="L78" s="49">
        <v>377.77</v>
      </c>
      <c r="M78" s="49">
        <v>117.7</v>
      </c>
      <c r="N78" s="49">
        <v>248.82</v>
      </c>
      <c r="O78" s="49">
        <v>198.2</v>
      </c>
      <c r="P78" s="49">
        <v>1129.9000000000001</v>
      </c>
      <c r="Q78" s="49">
        <v>20874</v>
      </c>
      <c r="R78" s="49">
        <v>0</v>
      </c>
      <c r="S78" s="49">
        <v>0</v>
      </c>
      <c r="T78" s="49">
        <v>0</v>
      </c>
    </row>
    <row r="79" spans="2:20" x14ac:dyDescent="0.25">
      <c r="B79" s="47" t="s">
        <v>76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49">
        <v>0</v>
      </c>
      <c r="N79" s="49">
        <v>0</v>
      </c>
      <c r="O79" s="49">
        <v>0</v>
      </c>
      <c r="P79" s="49">
        <v>0</v>
      </c>
      <c r="Q79" s="49">
        <v>0</v>
      </c>
      <c r="R79" s="49">
        <v>0</v>
      </c>
      <c r="S79" s="49">
        <v>0</v>
      </c>
      <c r="T79" s="49">
        <v>0</v>
      </c>
    </row>
    <row r="80" spans="2:20" x14ac:dyDescent="0.25">
      <c r="B80" s="47" t="s">
        <v>77</v>
      </c>
      <c r="C80" s="49">
        <v>5574.66</v>
      </c>
      <c r="D80" s="49">
        <v>11619.24</v>
      </c>
      <c r="E80" s="49">
        <v>9063.24</v>
      </c>
      <c r="F80" s="49">
        <v>3154.02</v>
      </c>
      <c r="G80" s="49">
        <v>2491.86</v>
      </c>
      <c r="H80" s="49">
        <v>484.2</v>
      </c>
      <c r="I80" s="49">
        <v>0</v>
      </c>
      <c r="J80" s="49">
        <v>0</v>
      </c>
      <c r="K80" s="49">
        <v>1147.3800000000001</v>
      </c>
      <c r="L80" s="49">
        <v>868.56</v>
      </c>
      <c r="M80" s="49">
        <v>359.59</v>
      </c>
      <c r="N80" s="49">
        <v>746.33</v>
      </c>
      <c r="O80" s="49">
        <v>574.28</v>
      </c>
      <c r="P80" s="49">
        <v>3024.66</v>
      </c>
      <c r="Q80" s="49">
        <v>23531.200000000001</v>
      </c>
      <c r="R80" s="49">
        <v>0</v>
      </c>
      <c r="S80" s="49">
        <v>0</v>
      </c>
      <c r="T80" s="125">
        <v>40762.85</v>
      </c>
    </row>
    <row r="81" spans="1:20" x14ac:dyDescent="0.25">
      <c r="B81" s="47" t="s">
        <v>78</v>
      </c>
      <c r="C81" s="49">
        <v>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  <c r="N81" s="49">
        <v>0</v>
      </c>
      <c r="O81" s="49">
        <v>0</v>
      </c>
      <c r="P81" s="49">
        <v>0</v>
      </c>
      <c r="Q81" s="49">
        <v>0</v>
      </c>
      <c r="R81" s="49">
        <v>0</v>
      </c>
      <c r="S81" s="49">
        <v>0</v>
      </c>
      <c r="T81" s="125">
        <v>-34619.39</v>
      </c>
    </row>
    <row r="82" spans="1:20" x14ac:dyDescent="0.25">
      <c r="B82" s="47" t="s">
        <v>79</v>
      </c>
      <c r="C82" s="49">
        <v>1813.44</v>
      </c>
      <c r="D82" s="49">
        <v>3779.7</v>
      </c>
      <c r="E82" s="49">
        <v>2948.28</v>
      </c>
      <c r="F82" s="49">
        <v>1026</v>
      </c>
      <c r="G82" s="49">
        <v>810.6</v>
      </c>
      <c r="H82" s="49">
        <v>157.44</v>
      </c>
      <c r="I82" s="49">
        <v>0</v>
      </c>
      <c r="J82" s="49">
        <v>0</v>
      </c>
      <c r="K82" s="49">
        <v>2353.08</v>
      </c>
      <c r="L82" s="49">
        <v>282.60000000000002</v>
      </c>
      <c r="M82" s="49">
        <v>186.82</v>
      </c>
      <c r="N82" s="49">
        <v>399.09</v>
      </c>
      <c r="O82" s="49">
        <v>301.06</v>
      </c>
      <c r="P82" s="49">
        <v>463.59</v>
      </c>
      <c r="Q82" s="49">
        <v>4596.1000000000004</v>
      </c>
      <c r="R82" s="49">
        <v>0</v>
      </c>
      <c r="S82" s="49">
        <v>0</v>
      </c>
      <c r="T82" s="125">
        <v>5860.23</v>
      </c>
    </row>
    <row r="83" spans="1:20" x14ac:dyDescent="0.25">
      <c r="B83" s="47" t="s">
        <v>80</v>
      </c>
      <c r="C83" s="49">
        <v>0</v>
      </c>
      <c r="D83" s="49">
        <v>0</v>
      </c>
      <c r="E83" s="49">
        <v>0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49">
        <v>0</v>
      </c>
      <c r="N83" s="49">
        <v>0</v>
      </c>
      <c r="O83" s="49">
        <v>0</v>
      </c>
      <c r="P83" s="49">
        <v>0</v>
      </c>
      <c r="Q83" s="49">
        <v>0</v>
      </c>
      <c r="R83" s="49">
        <v>0</v>
      </c>
      <c r="S83" s="49">
        <v>0</v>
      </c>
      <c r="T83" s="49">
        <v>0</v>
      </c>
    </row>
    <row r="84" spans="1:20" x14ac:dyDescent="0.25">
      <c r="B84" s="47" t="s">
        <v>81</v>
      </c>
      <c r="C84" s="49">
        <v>2625.78</v>
      </c>
      <c r="D84" s="49">
        <v>5472.48</v>
      </c>
      <c r="E84" s="49">
        <v>4270.22</v>
      </c>
      <c r="F84" s="49">
        <v>1480.2</v>
      </c>
      <c r="G84" s="49">
        <v>1174.03</v>
      </c>
      <c r="H84" s="49">
        <v>228.23</v>
      </c>
      <c r="I84" s="49">
        <v>0</v>
      </c>
      <c r="J84" s="49">
        <v>667</v>
      </c>
      <c r="K84" s="49">
        <v>3143.5</v>
      </c>
      <c r="L84" s="49">
        <v>409.41</v>
      </c>
      <c r="M84" s="49">
        <v>151.76</v>
      </c>
      <c r="N84" s="49">
        <v>323.64999999999998</v>
      </c>
      <c r="O84" s="49">
        <v>243.66</v>
      </c>
      <c r="P84" s="49">
        <v>666.91</v>
      </c>
      <c r="Q84" s="49">
        <v>0</v>
      </c>
      <c r="R84" s="49">
        <v>0</v>
      </c>
      <c r="S84" s="49">
        <v>0</v>
      </c>
      <c r="T84" s="49">
        <v>0</v>
      </c>
    </row>
    <row r="85" spans="1:20" x14ac:dyDescent="0.25">
      <c r="B85" s="47" t="s">
        <v>82</v>
      </c>
      <c r="C85" s="49">
        <v>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  <c r="N85" s="49">
        <v>0</v>
      </c>
      <c r="O85" s="49">
        <v>0</v>
      </c>
      <c r="P85" s="49">
        <v>0</v>
      </c>
      <c r="Q85" s="49">
        <v>0</v>
      </c>
      <c r="R85" s="49">
        <v>0</v>
      </c>
      <c r="S85" s="49">
        <v>0</v>
      </c>
      <c r="T85" s="49">
        <v>0</v>
      </c>
    </row>
    <row r="86" spans="1:20" x14ac:dyDescent="0.25">
      <c r="B86" s="47" t="s">
        <v>83</v>
      </c>
      <c r="C86" s="49">
        <v>5994.66</v>
      </c>
      <c r="D86" s="49">
        <v>12494.58</v>
      </c>
      <c r="E86" s="49">
        <v>9746.1</v>
      </c>
      <c r="F86" s="49">
        <v>3391.62</v>
      </c>
      <c r="G86" s="49">
        <v>2679.6</v>
      </c>
      <c r="H86" s="49">
        <v>520.55999999999995</v>
      </c>
      <c r="I86" s="49">
        <v>0</v>
      </c>
      <c r="J86" s="49">
        <v>0</v>
      </c>
      <c r="K86" s="49">
        <v>0</v>
      </c>
      <c r="L86" s="49">
        <v>934.08</v>
      </c>
      <c r="M86" s="49">
        <v>564.01</v>
      </c>
      <c r="N86" s="49">
        <v>1210.9100000000001</v>
      </c>
      <c r="O86" s="49">
        <v>917.42</v>
      </c>
      <c r="P86" s="49">
        <v>1706.02</v>
      </c>
      <c r="Q86" s="49">
        <v>0</v>
      </c>
      <c r="R86" s="49">
        <v>12200</v>
      </c>
      <c r="S86" s="49">
        <v>0</v>
      </c>
      <c r="T86" s="49">
        <v>0</v>
      </c>
    </row>
    <row r="87" spans="1:20" x14ac:dyDescent="0.25">
      <c r="B87" s="47" t="s">
        <v>84</v>
      </c>
      <c r="C87" s="49">
        <v>3199.74</v>
      </c>
      <c r="D87" s="49">
        <v>6671.16</v>
      </c>
      <c r="E87" s="49">
        <v>5196</v>
      </c>
      <c r="F87" s="49">
        <v>1836.96</v>
      </c>
      <c r="G87" s="49">
        <v>1428.66</v>
      </c>
      <c r="H87" s="49">
        <v>277.02</v>
      </c>
      <c r="I87" s="49">
        <v>0</v>
      </c>
      <c r="J87" s="49">
        <v>814.92</v>
      </c>
      <c r="K87" s="49">
        <v>3817.98</v>
      </c>
      <c r="L87" s="49">
        <v>497.04</v>
      </c>
      <c r="M87" s="49">
        <v>181.05</v>
      </c>
      <c r="N87" s="49">
        <v>389.44</v>
      </c>
      <c r="O87" s="49">
        <v>293.38</v>
      </c>
      <c r="P87" s="49">
        <v>904.1</v>
      </c>
      <c r="Q87" s="49">
        <v>0</v>
      </c>
      <c r="R87" s="49">
        <v>50540</v>
      </c>
      <c r="S87" s="49">
        <v>0</v>
      </c>
      <c r="T87" s="49">
        <v>0</v>
      </c>
    </row>
    <row r="88" spans="1:20" x14ac:dyDescent="0.25">
      <c r="B88" s="47" t="s">
        <v>85</v>
      </c>
      <c r="C88" s="49">
        <v>0</v>
      </c>
      <c r="D88" s="49">
        <v>0</v>
      </c>
      <c r="E88" s="49">
        <v>0</v>
      </c>
      <c r="F88" s="49">
        <v>0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  <c r="P88" s="49">
        <v>0</v>
      </c>
      <c r="Q88" s="49">
        <v>0</v>
      </c>
      <c r="R88" s="49">
        <v>0</v>
      </c>
      <c r="S88" s="49">
        <v>0</v>
      </c>
      <c r="T88" s="49">
        <v>0</v>
      </c>
    </row>
    <row r="89" spans="1:20" x14ac:dyDescent="0.25">
      <c r="B89" s="47" t="s">
        <v>86</v>
      </c>
      <c r="C89" s="49">
        <v>0</v>
      </c>
      <c r="D89" s="49">
        <v>0</v>
      </c>
      <c r="E89" s="49">
        <v>0</v>
      </c>
      <c r="F89" s="49">
        <v>0</v>
      </c>
      <c r="G89" s="49">
        <v>0</v>
      </c>
      <c r="H89" s="49">
        <v>0</v>
      </c>
      <c r="I89" s="49">
        <v>0</v>
      </c>
      <c r="J89" s="49">
        <v>0</v>
      </c>
      <c r="K89" s="49">
        <v>0</v>
      </c>
      <c r="L89" s="49">
        <v>0</v>
      </c>
      <c r="M89" s="49">
        <v>0</v>
      </c>
      <c r="N89" s="49">
        <v>0</v>
      </c>
      <c r="O89" s="49">
        <v>0</v>
      </c>
      <c r="P89" s="49">
        <v>0</v>
      </c>
      <c r="Q89" s="49">
        <v>0</v>
      </c>
      <c r="R89" s="49">
        <v>0</v>
      </c>
      <c r="S89" s="49">
        <v>0</v>
      </c>
      <c r="T89" s="49">
        <v>0</v>
      </c>
    </row>
    <row r="90" spans="1:20" x14ac:dyDescent="0.25">
      <c r="B90" s="47" t="s">
        <v>299</v>
      </c>
      <c r="C90" s="49">
        <v>0</v>
      </c>
      <c r="D90" s="49">
        <v>0</v>
      </c>
      <c r="E90" s="49">
        <v>0</v>
      </c>
      <c r="F90" s="49">
        <v>0</v>
      </c>
      <c r="G90" s="49">
        <v>0</v>
      </c>
      <c r="H90" s="49">
        <v>0</v>
      </c>
      <c r="I90" s="49">
        <v>0</v>
      </c>
      <c r="J90" s="49">
        <v>0</v>
      </c>
      <c r="K90" s="49">
        <v>0</v>
      </c>
      <c r="L90" s="49">
        <v>0</v>
      </c>
      <c r="M90" s="49">
        <v>0</v>
      </c>
      <c r="N90" s="49">
        <v>0</v>
      </c>
      <c r="O90" s="49">
        <v>0</v>
      </c>
      <c r="P90" s="49">
        <v>0</v>
      </c>
      <c r="Q90" s="49">
        <v>0</v>
      </c>
      <c r="R90" s="49">
        <v>0</v>
      </c>
      <c r="S90" s="49">
        <v>0</v>
      </c>
      <c r="T90" s="49">
        <v>0</v>
      </c>
    </row>
    <row r="91" spans="1:20" x14ac:dyDescent="0.25">
      <c r="B91" s="47" t="s">
        <v>87</v>
      </c>
      <c r="C91" s="49">
        <v>0</v>
      </c>
      <c r="D91" s="49">
        <v>0</v>
      </c>
      <c r="E91" s="49">
        <v>0</v>
      </c>
      <c r="F91" s="49">
        <v>0</v>
      </c>
      <c r="G91" s="49">
        <v>0</v>
      </c>
      <c r="H91" s="49">
        <v>0</v>
      </c>
      <c r="I91" s="49">
        <v>0</v>
      </c>
      <c r="J91" s="49">
        <v>0</v>
      </c>
      <c r="K91" s="49">
        <v>0</v>
      </c>
      <c r="L91" s="49">
        <v>0</v>
      </c>
      <c r="M91" s="49">
        <v>0</v>
      </c>
      <c r="N91" s="49">
        <v>0</v>
      </c>
      <c r="O91" s="49">
        <v>0</v>
      </c>
      <c r="P91" s="49">
        <v>0</v>
      </c>
      <c r="Q91" s="49">
        <v>0</v>
      </c>
      <c r="R91" s="49">
        <v>13400</v>
      </c>
      <c r="S91" s="49">
        <v>0</v>
      </c>
      <c r="T91" s="49">
        <v>0</v>
      </c>
    </row>
    <row r="92" spans="1:20" x14ac:dyDescent="0.25">
      <c r="B92" s="47" t="s">
        <v>300</v>
      </c>
      <c r="C92" s="49">
        <v>0</v>
      </c>
      <c r="D92" s="49">
        <v>0</v>
      </c>
      <c r="E92" s="49">
        <v>0</v>
      </c>
      <c r="F92" s="49">
        <v>0</v>
      </c>
      <c r="G92" s="49">
        <v>0</v>
      </c>
      <c r="H92" s="49">
        <v>0</v>
      </c>
      <c r="I92" s="49">
        <v>0</v>
      </c>
      <c r="J92" s="49">
        <v>0</v>
      </c>
      <c r="K92" s="49">
        <v>0</v>
      </c>
      <c r="L92" s="49">
        <v>0</v>
      </c>
      <c r="M92" s="49">
        <v>0</v>
      </c>
      <c r="N92" s="49">
        <v>0</v>
      </c>
      <c r="O92" s="49">
        <v>0</v>
      </c>
      <c r="P92" s="49">
        <v>0</v>
      </c>
      <c r="Q92" s="49">
        <v>0</v>
      </c>
      <c r="R92" s="49">
        <v>0</v>
      </c>
      <c r="S92" s="49">
        <v>0</v>
      </c>
      <c r="T92" s="49">
        <v>0</v>
      </c>
    </row>
    <row r="93" spans="1:20" x14ac:dyDescent="0.25">
      <c r="B93" s="47" t="s">
        <v>88</v>
      </c>
      <c r="C93" s="49">
        <v>1390.54</v>
      </c>
      <c r="D93" s="49">
        <v>2899.54</v>
      </c>
      <c r="E93" s="49">
        <v>2256.86</v>
      </c>
      <c r="F93" s="49">
        <v>803.58</v>
      </c>
      <c r="G93" s="49">
        <v>620.55999999999995</v>
      </c>
      <c r="H93" s="49">
        <v>120.24</v>
      </c>
      <c r="I93" s="49">
        <v>0</v>
      </c>
      <c r="J93" s="49">
        <v>0</v>
      </c>
      <c r="K93" s="49">
        <v>2455.7800000000002</v>
      </c>
      <c r="L93" s="49">
        <v>215.68</v>
      </c>
      <c r="M93" s="49">
        <v>89.73</v>
      </c>
      <c r="N93" s="49">
        <v>187.87</v>
      </c>
      <c r="O93" s="49">
        <v>145.85</v>
      </c>
      <c r="P93" s="49">
        <v>173.26</v>
      </c>
      <c r="Q93" s="49">
        <v>0</v>
      </c>
      <c r="R93" s="49">
        <v>32750.02</v>
      </c>
      <c r="S93" s="49">
        <v>0</v>
      </c>
      <c r="T93" s="49">
        <v>0</v>
      </c>
    </row>
    <row r="94" spans="1:20" ht="15.75" thickBot="1" x14ac:dyDescent="0.3">
      <c r="B94" s="47" t="s">
        <v>89</v>
      </c>
      <c r="C94" s="49">
        <v>516.80999999999995</v>
      </c>
      <c r="D94" s="49">
        <v>1076.25</v>
      </c>
      <c r="E94" s="49">
        <v>843.15</v>
      </c>
      <c r="F94" s="49">
        <v>279.72000000000003</v>
      </c>
      <c r="G94" s="49">
        <v>231.78</v>
      </c>
      <c r="H94" s="49">
        <v>45.3</v>
      </c>
      <c r="I94" s="49">
        <v>53.28</v>
      </c>
      <c r="J94" s="49">
        <v>0</v>
      </c>
      <c r="K94" s="49">
        <v>0</v>
      </c>
      <c r="L94" s="49">
        <v>81.239999999999995</v>
      </c>
      <c r="M94" s="49">
        <v>34.619999999999997</v>
      </c>
      <c r="N94" s="49">
        <v>71.94</v>
      </c>
      <c r="O94" s="49">
        <v>55.95</v>
      </c>
      <c r="P94" s="49">
        <v>118.55</v>
      </c>
      <c r="Q94" s="49">
        <v>0</v>
      </c>
      <c r="R94" s="49">
        <v>11180.04</v>
      </c>
      <c r="S94" s="49">
        <v>0</v>
      </c>
      <c r="T94" s="49">
        <v>0</v>
      </c>
    </row>
    <row r="95" spans="1:20" ht="16.5" thickBot="1" x14ac:dyDescent="0.3">
      <c r="B95" s="121" t="s">
        <v>301</v>
      </c>
      <c r="C95" s="123">
        <f>SUM(C3:C94)</f>
        <v>248193.93000000005</v>
      </c>
      <c r="D95" s="123">
        <f t="shared" ref="D95:T95" si="0">SUM(D3:D94)</f>
        <v>388464.50999999995</v>
      </c>
      <c r="E95" s="123">
        <f t="shared" si="0"/>
        <v>397552.96000000008</v>
      </c>
      <c r="F95" s="123">
        <f t="shared" si="0"/>
        <v>139943.41999999998</v>
      </c>
      <c r="G95" s="123">
        <f t="shared" si="0"/>
        <v>65432.88</v>
      </c>
      <c r="H95" s="123">
        <f t="shared" si="0"/>
        <v>15169.769999999999</v>
      </c>
      <c r="I95" s="123">
        <f t="shared" si="0"/>
        <v>12220.149999999998</v>
      </c>
      <c r="J95" s="123">
        <f t="shared" si="0"/>
        <v>8998.92</v>
      </c>
      <c r="K95" s="123">
        <f t="shared" si="0"/>
        <v>165045.43</v>
      </c>
      <c r="L95" s="123">
        <f t="shared" si="0"/>
        <v>41808.249999999993</v>
      </c>
      <c r="M95" s="123">
        <f t="shared" si="0"/>
        <v>27187.119999999995</v>
      </c>
      <c r="N95" s="123">
        <f t="shared" si="0"/>
        <v>58106.480000000018</v>
      </c>
      <c r="O95" s="123">
        <f t="shared" si="0"/>
        <v>44009.049999999996</v>
      </c>
      <c r="P95" s="123">
        <f t="shared" si="0"/>
        <v>108770.74000000002</v>
      </c>
      <c r="Q95" s="123">
        <f t="shared" si="0"/>
        <v>917961.45000000019</v>
      </c>
      <c r="R95" s="123">
        <f t="shared" si="0"/>
        <v>1138009.94</v>
      </c>
      <c r="S95" s="123">
        <f t="shared" si="0"/>
        <v>170775.77</v>
      </c>
      <c r="T95" s="123">
        <f t="shared" si="0"/>
        <v>26047.859999999997</v>
      </c>
    </row>
    <row r="96" spans="1:20" x14ac:dyDescent="0.25">
      <c r="A96" s="89"/>
      <c r="D96" s="92"/>
    </row>
    <row r="97" spans="1:68" x14ac:dyDescent="0.25">
      <c r="A97" s="89"/>
      <c r="D97" s="92"/>
    </row>
    <row r="98" spans="1:68" x14ac:dyDescent="0.25">
      <c r="A98" s="89"/>
      <c r="D98" s="92"/>
    </row>
    <row r="99" spans="1:68" s="94" customFormat="1" ht="11.25" x14ac:dyDescent="0.25">
      <c r="A99" s="93"/>
      <c r="B99" s="93"/>
      <c r="C99" s="93"/>
    </row>
    <row r="100" spans="1:68" s="94" customFormat="1" ht="45" x14ac:dyDescent="0.25">
      <c r="A100" s="95" t="s">
        <v>316</v>
      </c>
      <c r="B100" s="144" t="s">
        <v>446</v>
      </c>
      <c r="C100" s="96" t="s">
        <v>235</v>
      </c>
      <c r="D100" s="97" t="s">
        <v>317</v>
      </c>
      <c r="E100" s="97" t="s">
        <v>318</v>
      </c>
      <c r="F100" s="97" t="s">
        <v>319</v>
      </c>
      <c r="G100" s="98" t="s">
        <v>135</v>
      </c>
      <c r="H100" s="98" t="s">
        <v>136</v>
      </c>
      <c r="I100" s="98" t="s">
        <v>137</v>
      </c>
      <c r="J100" s="98" t="s">
        <v>138</v>
      </c>
      <c r="K100" s="96" t="s">
        <v>139</v>
      </c>
      <c r="L100" s="126" t="s">
        <v>236</v>
      </c>
      <c r="M100" s="96" t="s">
        <v>237</v>
      </c>
      <c r="N100" s="96" t="s">
        <v>238</v>
      </c>
      <c r="O100" s="98" t="s">
        <v>239</v>
      </c>
      <c r="P100" s="97" t="s">
        <v>320</v>
      </c>
      <c r="Q100" s="126" t="s">
        <v>321</v>
      </c>
      <c r="R100" s="97" t="s">
        <v>322</v>
      </c>
      <c r="S100" s="126" t="s">
        <v>323</v>
      </c>
      <c r="T100" s="96" t="s">
        <v>240</v>
      </c>
      <c r="U100" s="97" t="s">
        <v>324</v>
      </c>
      <c r="V100" s="97" t="s">
        <v>325</v>
      </c>
      <c r="W100" s="98" t="s">
        <v>241</v>
      </c>
      <c r="X100" s="96" t="s">
        <v>242</v>
      </c>
      <c r="Y100" s="97" t="s">
        <v>326</v>
      </c>
      <c r="Z100" s="126" t="s">
        <v>327</v>
      </c>
      <c r="AA100" s="98" t="s">
        <v>243</v>
      </c>
      <c r="AB100" s="97" t="s">
        <v>328</v>
      </c>
      <c r="AC100" s="97" t="s">
        <v>329</v>
      </c>
      <c r="AD100" s="96" t="s">
        <v>244</v>
      </c>
      <c r="AE100" s="97" t="s">
        <v>330</v>
      </c>
      <c r="AF100" s="97" t="s">
        <v>331</v>
      </c>
      <c r="AG100" s="97" t="s">
        <v>332</v>
      </c>
      <c r="AH100" s="97" t="s">
        <v>333</v>
      </c>
      <c r="AI100" s="97" t="s">
        <v>334</v>
      </c>
      <c r="AJ100" s="97" t="s">
        <v>297</v>
      </c>
      <c r="AK100" s="97" t="s">
        <v>335</v>
      </c>
      <c r="AL100" s="98" t="s">
        <v>245</v>
      </c>
      <c r="AM100" s="97" t="s">
        <v>246</v>
      </c>
      <c r="AN100" s="98" t="s">
        <v>247</v>
      </c>
      <c r="AO100" s="126" t="s">
        <v>336</v>
      </c>
      <c r="AP100" s="97" t="s">
        <v>337</v>
      </c>
      <c r="AQ100" s="99" t="s">
        <v>338</v>
      </c>
      <c r="AR100" s="98" t="s">
        <v>248</v>
      </c>
      <c r="AS100" s="98" t="s">
        <v>249</v>
      </c>
      <c r="AT100" s="97" t="s">
        <v>339</v>
      </c>
      <c r="AU100" s="97" t="s">
        <v>340</v>
      </c>
      <c r="AV100" s="98" t="s">
        <v>250</v>
      </c>
      <c r="AW100" s="97" t="s">
        <v>251</v>
      </c>
      <c r="AX100" s="97" t="s">
        <v>252</v>
      </c>
      <c r="AY100" s="97" t="s">
        <v>341</v>
      </c>
      <c r="AZ100" s="97" t="s">
        <v>342</v>
      </c>
      <c r="BA100" s="97" t="s">
        <v>343</v>
      </c>
      <c r="BB100" s="97" t="s">
        <v>344</v>
      </c>
      <c r="BC100" s="98" t="s">
        <v>253</v>
      </c>
      <c r="BD100" s="97" t="s">
        <v>345</v>
      </c>
      <c r="BE100" s="97" t="s">
        <v>346</v>
      </c>
      <c r="BF100" s="97" t="s">
        <v>347</v>
      </c>
      <c r="BG100" s="97" t="s">
        <v>348</v>
      </c>
      <c r="BH100" s="97" t="s">
        <v>349</v>
      </c>
      <c r="BI100" s="97" t="s">
        <v>350</v>
      </c>
      <c r="BJ100" s="98" t="s">
        <v>254</v>
      </c>
      <c r="BK100" s="99" t="s">
        <v>351</v>
      </c>
      <c r="BL100" s="97" t="s">
        <v>352</v>
      </c>
      <c r="BM100" s="97" t="s">
        <v>353</v>
      </c>
      <c r="BN100" s="97" t="s">
        <v>354</v>
      </c>
      <c r="BO100" s="100" t="s">
        <v>355</v>
      </c>
      <c r="BP100" s="101" t="s">
        <v>230</v>
      </c>
    </row>
    <row r="101" spans="1:68" s="106" customFormat="1" x14ac:dyDescent="0.25">
      <c r="A101" s="102" t="s">
        <v>356</v>
      </c>
      <c r="B101" s="102" t="s">
        <v>131</v>
      </c>
      <c r="C101" s="103" t="s">
        <v>255</v>
      </c>
      <c r="D101" s="103" t="s">
        <v>358</v>
      </c>
      <c r="E101" s="103" t="s">
        <v>359</v>
      </c>
      <c r="F101" s="103" t="s">
        <v>360</v>
      </c>
      <c r="G101" s="103" t="s">
        <v>140</v>
      </c>
      <c r="H101" s="103" t="s">
        <v>141</v>
      </c>
      <c r="I101" s="103" t="s">
        <v>142</v>
      </c>
      <c r="J101" s="103" t="s">
        <v>143</v>
      </c>
      <c r="K101" s="103" t="s">
        <v>144</v>
      </c>
      <c r="L101" s="103" t="s">
        <v>256</v>
      </c>
      <c r="M101" s="103" t="s">
        <v>257</v>
      </c>
      <c r="N101" s="103" t="s">
        <v>258</v>
      </c>
      <c r="O101" s="103" t="s">
        <v>259</v>
      </c>
      <c r="P101" s="103" t="s">
        <v>361</v>
      </c>
      <c r="Q101" s="103" t="s">
        <v>362</v>
      </c>
      <c r="R101" s="103" t="s">
        <v>363</v>
      </c>
      <c r="S101" s="103" t="s">
        <v>364</v>
      </c>
      <c r="T101" s="103" t="s">
        <v>260</v>
      </c>
      <c r="U101" s="103" t="s">
        <v>365</v>
      </c>
      <c r="V101" s="103" t="s">
        <v>366</v>
      </c>
      <c r="W101" s="103" t="s">
        <v>261</v>
      </c>
      <c r="X101" s="103" t="s">
        <v>262</v>
      </c>
      <c r="Y101" s="103" t="s">
        <v>367</v>
      </c>
      <c r="Z101" s="103" t="s">
        <v>368</v>
      </c>
      <c r="AA101" s="103" t="s">
        <v>263</v>
      </c>
      <c r="AB101" s="103" t="s">
        <v>369</v>
      </c>
      <c r="AC101" s="103" t="s">
        <v>370</v>
      </c>
      <c r="AD101" s="103" t="s">
        <v>264</v>
      </c>
      <c r="AE101" s="103" t="s">
        <v>371</v>
      </c>
      <c r="AF101" s="103" t="s">
        <v>372</v>
      </c>
      <c r="AG101" s="103" t="s">
        <v>373</v>
      </c>
      <c r="AH101" s="103" t="s">
        <v>374</v>
      </c>
      <c r="AI101" s="103" t="s">
        <v>375</v>
      </c>
      <c r="AJ101" s="103" t="s">
        <v>376</v>
      </c>
      <c r="AK101" s="103" t="s">
        <v>377</v>
      </c>
      <c r="AL101" s="103" t="s">
        <v>265</v>
      </c>
      <c r="AM101" s="103" t="s">
        <v>266</v>
      </c>
      <c r="AN101" s="103" t="s">
        <v>267</v>
      </c>
      <c r="AO101" s="103" t="s">
        <v>378</v>
      </c>
      <c r="AP101" s="103" t="s">
        <v>379</v>
      </c>
      <c r="AQ101" s="104" t="s">
        <v>380</v>
      </c>
      <c r="AR101" s="103" t="s">
        <v>268</v>
      </c>
      <c r="AS101" s="103" t="s">
        <v>269</v>
      </c>
      <c r="AT101" s="103" t="s">
        <v>381</v>
      </c>
      <c r="AU101" s="103" t="s">
        <v>382</v>
      </c>
      <c r="AV101" s="103" t="s">
        <v>270</v>
      </c>
      <c r="AW101" s="103" t="s">
        <v>271</v>
      </c>
      <c r="AX101" s="103" t="s">
        <v>272</v>
      </c>
      <c r="AY101" s="103" t="s">
        <v>383</v>
      </c>
      <c r="AZ101" s="103" t="s">
        <v>384</v>
      </c>
      <c r="BA101" s="103" t="s">
        <v>385</v>
      </c>
      <c r="BB101" s="103" t="s">
        <v>386</v>
      </c>
      <c r="BC101" s="103" t="s">
        <v>273</v>
      </c>
      <c r="BD101" s="103" t="s">
        <v>387</v>
      </c>
      <c r="BE101" s="103" t="s">
        <v>388</v>
      </c>
      <c r="BF101" s="103" t="s">
        <v>389</v>
      </c>
      <c r="BG101" s="103" t="s">
        <v>390</v>
      </c>
      <c r="BH101" s="103" t="s">
        <v>391</v>
      </c>
      <c r="BI101" s="103" t="s">
        <v>392</v>
      </c>
      <c r="BJ101" s="103" t="s">
        <v>274</v>
      </c>
      <c r="BK101" s="104" t="s">
        <v>393</v>
      </c>
      <c r="BL101" s="103" t="s">
        <v>394</v>
      </c>
      <c r="BM101" s="103" t="s">
        <v>395</v>
      </c>
      <c r="BN101" s="103" t="s">
        <v>396</v>
      </c>
      <c r="BO101" s="104" t="s">
        <v>397</v>
      </c>
      <c r="BP101" s="105" t="s">
        <v>275</v>
      </c>
    </row>
    <row r="102" spans="1:68" hidden="1" x14ac:dyDescent="0.25">
      <c r="A102" s="107" t="s">
        <v>398</v>
      </c>
      <c r="B102" s="44" t="s">
        <v>220</v>
      </c>
      <c r="C102" s="45">
        <v>921935.2</v>
      </c>
      <c r="D102" s="108">
        <v>0</v>
      </c>
      <c r="E102" s="108">
        <v>0</v>
      </c>
      <c r="F102" s="108">
        <v>0</v>
      </c>
      <c r="G102" s="45">
        <v>43160.44</v>
      </c>
      <c r="H102" s="45">
        <v>19106.570000000003</v>
      </c>
      <c r="I102" s="45">
        <v>30924.740000000005</v>
      </c>
      <c r="J102" s="45">
        <v>40668.74</v>
      </c>
      <c r="K102" s="45">
        <v>80654.970000000016</v>
      </c>
      <c r="L102" s="45">
        <v>760020.26000000013</v>
      </c>
      <c r="M102" s="45">
        <v>31668.239999999994</v>
      </c>
      <c r="N102" s="108">
        <v>0</v>
      </c>
      <c r="O102" s="45">
        <v>356349.14</v>
      </c>
      <c r="P102" s="108">
        <v>0</v>
      </c>
      <c r="Q102" s="108">
        <v>0</v>
      </c>
      <c r="R102" s="108">
        <v>0</v>
      </c>
      <c r="S102" s="108">
        <v>0</v>
      </c>
      <c r="T102" s="45">
        <v>162994.63</v>
      </c>
      <c r="U102" s="108">
        <v>0</v>
      </c>
      <c r="V102" s="108">
        <v>0</v>
      </c>
      <c r="W102" s="45">
        <v>592834.3600000001</v>
      </c>
      <c r="X102" s="108">
        <v>0</v>
      </c>
      <c r="Y102" s="108">
        <v>0</v>
      </c>
      <c r="Z102" s="108">
        <v>0</v>
      </c>
      <c r="AA102" s="45">
        <v>364642.61999999994</v>
      </c>
      <c r="AB102" s="108">
        <v>0</v>
      </c>
      <c r="AC102" s="108">
        <v>0</v>
      </c>
      <c r="AD102" s="108">
        <v>0</v>
      </c>
      <c r="AE102" s="108">
        <v>0</v>
      </c>
      <c r="AF102" s="108">
        <v>0</v>
      </c>
      <c r="AG102" s="108">
        <v>0</v>
      </c>
      <c r="AH102" s="108">
        <v>0</v>
      </c>
      <c r="AI102" s="108">
        <v>0</v>
      </c>
      <c r="AJ102" s="108">
        <v>0</v>
      </c>
      <c r="AK102" s="108">
        <v>0</v>
      </c>
      <c r="AL102" s="45">
        <v>206304.43</v>
      </c>
      <c r="AM102" s="108">
        <v>0</v>
      </c>
      <c r="AN102" s="45">
        <v>56816.539999999994</v>
      </c>
      <c r="AO102" s="108">
        <v>0</v>
      </c>
      <c r="AP102" s="108">
        <v>0</v>
      </c>
      <c r="AQ102" s="110">
        <v>3668080.88</v>
      </c>
      <c r="AR102" s="45">
        <v>2395659.48</v>
      </c>
      <c r="AS102" s="45">
        <v>1643519.4700000002</v>
      </c>
      <c r="AT102" s="108">
        <v>0</v>
      </c>
      <c r="AU102" s="108">
        <v>0</v>
      </c>
      <c r="AV102" s="45">
        <v>703535.02999999991</v>
      </c>
      <c r="AW102" s="108">
        <v>0</v>
      </c>
      <c r="AX102" s="108">
        <v>0</v>
      </c>
      <c r="AY102" s="108">
        <v>0</v>
      </c>
      <c r="AZ102" s="108">
        <v>0</v>
      </c>
      <c r="BA102" s="108">
        <v>0</v>
      </c>
      <c r="BB102" s="108">
        <v>0</v>
      </c>
      <c r="BC102" s="45">
        <v>0</v>
      </c>
      <c r="BD102" s="108">
        <v>0</v>
      </c>
      <c r="BE102" s="108">
        <v>0</v>
      </c>
      <c r="BF102" s="108">
        <v>0</v>
      </c>
      <c r="BG102" s="108">
        <v>0</v>
      </c>
      <c r="BH102" s="108">
        <v>0</v>
      </c>
      <c r="BI102" s="108">
        <v>0</v>
      </c>
      <c r="BJ102" s="45">
        <v>1181407.4000000001</v>
      </c>
      <c r="BK102" s="110">
        <v>5924121.379999999</v>
      </c>
      <c r="BL102" s="108">
        <v>0</v>
      </c>
      <c r="BM102" s="108">
        <v>0</v>
      </c>
      <c r="BN102" s="108">
        <v>0</v>
      </c>
      <c r="BO102" s="108">
        <v>0</v>
      </c>
      <c r="BP102" s="46">
        <v>9592202.2599999998</v>
      </c>
    </row>
    <row r="103" spans="1:68" hidden="1" x14ac:dyDescent="0.25">
      <c r="A103" s="107" t="s">
        <v>268</v>
      </c>
      <c r="B103" s="44" t="s">
        <v>182</v>
      </c>
      <c r="C103" s="108">
        <v>0</v>
      </c>
      <c r="D103" s="108">
        <v>0</v>
      </c>
      <c r="E103" s="108">
        <v>0</v>
      </c>
      <c r="F103" s="108">
        <v>0</v>
      </c>
      <c r="G103" s="45">
        <v>0</v>
      </c>
      <c r="H103" s="45">
        <v>51208.91</v>
      </c>
      <c r="I103" s="45">
        <v>82667.11</v>
      </c>
      <c r="J103" s="45">
        <v>107956.86000000002</v>
      </c>
      <c r="K103" s="108">
        <v>0</v>
      </c>
      <c r="L103" s="45">
        <v>1574972.1199999999</v>
      </c>
      <c r="M103" s="45">
        <v>65255.539999999986</v>
      </c>
      <c r="N103" s="108">
        <v>0</v>
      </c>
      <c r="O103" s="45">
        <v>811573.42999999993</v>
      </c>
      <c r="P103" s="108">
        <v>0</v>
      </c>
      <c r="Q103" s="108">
        <v>0</v>
      </c>
      <c r="R103" s="108">
        <v>0</v>
      </c>
      <c r="S103" s="108">
        <v>0</v>
      </c>
      <c r="T103" s="45">
        <v>336971.64</v>
      </c>
      <c r="U103" s="108">
        <v>0</v>
      </c>
      <c r="V103" s="108">
        <v>0</v>
      </c>
      <c r="W103" s="45">
        <v>1228952.6399999999</v>
      </c>
      <c r="X103" s="50">
        <v>192119.14</v>
      </c>
      <c r="Y103" s="108">
        <v>0</v>
      </c>
      <c r="Z103" s="108">
        <v>0</v>
      </c>
      <c r="AA103" s="45">
        <v>755913.8</v>
      </c>
      <c r="AB103" s="108">
        <v>0</v>
      </c>
      <c r="AC103" s="108">
        <v>0</v>
      </c>
      <c r="AD103" s="108">
        <v>0</v>
      </c>
      <c r="AE103" s="108">
        <v>0</v>
      </c>
      <c r="AF103" s="108">
        <v>0</v>
      </c>
      <c r="AG103" s="108">
        <v>0</v>
      </c>
      <c r="AH103" s="108">
        <v>0</v>
      </c>
      <c r="AI103" s="108">
        <v>0</v>
      </c>
      <c r="AJ103" s="108">
        <v>0</v>
      </c>
      <c r="AK103" s="108">
        <v>0</v>
      </c>
      <c r="AL103" s="45">
        <v>427695</v>
      </c>
      <c r="AM103" s="108">
        <v>0</v>
      </c>
      <c r="AN103" s="45">
        <v>117782.23999999999</v>
      </c>
      <c r="AO103" s="108">
        <v>0</v>
      </c>
      <c r="AP103" s="108">
        <v>0</v>
      </c>
      <c r="AQ103" s="110">
        <v>5753068.4300000006</v>
      </c>
      <c r="AR103" s="45">
        <v>0</v>
      </c>
      <c r="AS103" s="45">
        <v>0</v>
      </c>
      <c r="AT103" s="108">
        <v>0</v>
      </c>
      <c r="AU103" s="108">
        <v>0</v>
      </c>
      <c r="AV103" s="45">
        <v>0</v>
      </c>
      <c r="AW103" s="108">
        <v>0</v>
      </c>
      <c r="AX103" s="108">
        <v>0</v>
      </c>
      <c r="AY103" s="108">
        <v>0</v>
      </c>
      <c r="AZ103" s="108">
        <v>0</v>
      </c>
      <c r="BA103" s="108">
        <v>0</v>
      </c>
      <c r="BB103" s="108">
        <v>0</v>
      </c>
      <c r="BC103" s="45">
        <v>149074.81</v>
      </c>
      <c r="BD103" s="108">
        <v>0</v>
      </c>
      <c r="BE103" s="108">
        <v>0</v>
      </c>
      <c r="BF103" s="108">
        <v>0</v>
      </c>
      <c r="BG103" s="108">
        <v>0</v>
      </c>
      <c r="BH103" s="108">
        <v>0</v>
      </c>
      <c r="BI103" s="108">
        <v>0</v>
      </c>
      <c r="BJ103" s="45">
        <v>0</v>
      </c>
      <c r="BK103" s="110">
        <v>149074.81</v>
      </c>
      <c r="BL103" s="108">
        <v>0</v>
      </c>
      <c r="BM103" s="108">
        <v>0</v>
      </c>
      <c r="BN103" s="108">
        <v>0</v>
      </c>
      <c r="BO103" s="108">
        <v>0</v>
      </c>
      <c r="BP103" s="46">
        <v>5902143.2400000002</v>
      </c>
    </row>
    <row r="104" spans="1:68" hidden="1" x14ac:dyDescent="0.25">
      <c r="A104" s="111" t="s">
        <v>399</v>
      </c>
      <c r="B104" s="112" t="s">
        <v>216</v>
      </c>
      <c r="C104" s="108">
        <v>0</v>
      </c>
      <c r="D104" s="108">
        <v>0</v>
      </c>
      <c r="E104" s="108">
        <v>0</v>
      </c>
      <c r="F104" s="108">
        <v>0</v>
      </c>
      <c r="G104" s="127">
        <v>112549.88</v>
      </c>
      <c r="H104" s="127">
        <v>50485.599999999999</v>
      </c>
      <c r="I104" s="127">
        <v>81782.87000000001</v>
      </c>
      <c r="J104" s="127">
        <v>107012.23999999999</v>
      </c>
      <c r="K104" s="108">
        <v>0</v>
      </c>
      <c r="L104" s="127">
        <v>978724.18</v>
      </c>
      <c r="M104" s="127">
        <v>40780.280000000006</v>
      </c>
      <c r="N104" s="127">
        <v>47976.960000000014</v>
      </c>
      <c r="O104" s="127">
        <v>491094.36000000004</v>
      </c>
      <c r="P104" s="108">
        <v>0</v>
      </c>
      <c r="Q104" s="108">
        <v>0</v>
      </c>
      <c r="R104" s="108">
        <v>0</v>
      </c>
      <c r="S104" s="108">
        <v>0</v>
      </c>
      <c r="T104" s="108">
        <v>0</v>
      </c>
      <c r="U104" s="108">
        <v>0</v>
      </c>
      <c r="V104" s="108">
        <v>0</v>
      </c>
      <c r="W104" s="127">
        <v>763429.39</v>
      </c>
      <c r="X104" s="108">
        <v>0</v>
      </c>
      <c r="Y104" s="108">
        <v>0</v>
      </c>
      <c r="Z104" s="108">
        <v>0</v>
      </c>
      <c r="AA104" s="127">
        <v>469574.5400000001</v>
      </c>
      <c r="AB104" s="108">
        <v>0</v>
      </c>
      <c r="AC104" s="108">
        <v>0</v>
      </c>
      <c r="AD104" s="108">
        <v>0</v>
      </c>
      <c r="AE104" s="108">
        <v>0</v>
      </c>
      <c r="AF104" s="108">
        <v>0</v>
      </c>
      <c r="AG104" s="108">
        <v>0</v>
      </c>
      <c r="AH104" s="108">
        <v>0</v>
      </c>
      <c r="AI104" s="108">
        <v>0</v>
      </c>
      <c r="AJ104" s="108">
        <v>0</v>
      </c>
      <c r="AK104" s="108">
        <v>0</v>
      </c>
      <c r="AL104" s="127">
        <v>265669.00000000006</v>
      </c>
      <c r="AM104" s="108">
        <v>0</v>
      </c>
      <c r="AN104" s="127">
        <v>80362.740000000005</v>
      </c>
      <c r="AO104" s="108">
        <v>0</v>
      </c>
      <c r="AP104" s="108">
        <v>0</v>
      </c>
      <c r="AQ104" s="128">
        <v>3489442.04</v>
      </c>
      <c r="AR104" s="127">
        <v>3583083.9600000004</v>
      </c>
      <c r="AS104" s="127">
        <v>1251715.29</v>
      </c>
      <c r="AT104" s="108">
        <v>0</v>
      </c>
      <c r="AU104" s="108">
        <v>0</v>
      </c>
      <c r="AV104" s="127">
        <v>483249.06999999995</v>
      </c>
      <c r="AW104" s="108">
        <v>0</v>
      </c>
      <c r="AX104" s="108">
        <v>0</v>
      </c>
      <c r="AY104" s="108">
        <v>0</v>
      </c>
      <c r="AZ104" s="108">
        <v>0</v>
      </c>
      <c r="BA104" s="108">
        <v>0</v>
      </c>
      <c r="BB104" s="108">
        <v>0</v>
      </c>
      <c r="BC104" s="127">
        <v>279290.28999999998</v>
      </c>
      <c r="BD104" s="108">
        <v>0</v>
      </c>
      <c r="BE104" s="108">
        <v>0</v>
      </c>
      <c r="BF104" s="108">
        <v>0</v>
      </c>
      <c r="BG104" s="108">
        <v>0</v>
      </c>
      <c r="BH104" s="108">
        <v>0</v>
      </c>
      <c r="BI104" s="108">
        <v>0</v>
      </c>
      <c r="BJ104" s="127">
        <v>765384.04</v>
      </c>
      <c r="BK104" s="128">
        <v>6362722.6500000004</v>
      </c>
      <c r="BL104" s="108">
        <v>0</v>
      </c>
      <c r="BM104" s="108">
        <v>0</v>
      </c>
      <c r="BN104" s="108">
        <v>0</v>
      </c>
      <c r="BO104" s="108">
        <v>0</v>
      </c>
      <c r="BP104" s="129">
        <v>9852164.6900000013</v>
      </c>
    </row>
    <row r="105" spans="1:68" hidden="1" x14ac:dyDescent="0.25">
      <c r="A105" s="107" t="s">
        <v>258</v>
      </c>
      <c r="B105" s="44" t="s">
        <v>154</v>
      </c>
      <c r="C105" s="108">
        <v>0</v>
      </c>
      <c r="D105" s="108">
        <v>0</v>
      </c>
      <c r="E105" s="108">
        <v>0</v>
      </c>
      <c r="F105" s="108">
        <v>0</v>
      </c>
      <c r="G105" s="45">
        <v>157952.72000000003</v>
      </c>
      <c r="H105" s="45">
        <v>52503.1</v>
      </c>
      <c r="I105" s="45">
        <v>84665.95</v>
      </c>
      <c r="J105" s="45">
        <v>110732.24000000002</v>
      </c>
      <c r="K105" s="108">
        <v>0</v>
      </c>
      <c r="L105" s="45">
        <v>1532575.7500000002</v>
      </c>
      <c r="M105" s="45">
        <v>63859.14999999998</v>
      </c>
      <c r="N105" s="108">
        <v>0</v>
      </c>
      <c r="O105" s="45">
        <v>656766.89999999991</v>
      </c>
      <c r="P105" s="108">
        <v>0</v>
      </c>
      <c r="Q105" s="108">
        <v>0</v>
      </c>
      <c r="R105" s="108">
        <v>0</v>
      </c>
      <c r="S105" s="108">
        <v>0</v>
      </c>
      <c r="T105" s="45">
        <v>328677.35000000003</v>
      </c>
      <c r="U105" s="108">
        <v>0</v>
      </c>
      <c r="V105" s="108">
        <v>0</v>
      </c>
      <c r="W105" s="45">
        <v>1195448.7600000002</v>
      </c>
      <c r="X105" s="108">
        <v>0</v>
      </c>
      <c r="Y105" s="108">
        <v>0</v>
      </c>
      <c r="Z105" s="108">
        <v>0</v>
      </c>
      <c r="AA105" s="45">
        <v>735302.88</v>
      </c>
      <c r="AB105" s="108">
        <v>0</v>
      </c>
      <c r="AC105" s="108">
        <v>0</v>
      </c>
      <c r="AD105" s="108">
        <v>0</v>
      </c>
      <c r="AE105" s="108">
        <v>0</v>
      </c>
      <c r="AF105" s="108">
        <v>0</v>
      </c>
      <c r="AG105" s="108">
        <v>0</v>
      </c>
      <c r="AH105" s="108">
        <v>0</v>
      </c>
      <c r="AI105" s="108">
        <v>0</v>
      </c>
      <c r="AJ105" s="108">
        <v>0</v>
      </c>
      <c r="AK105" s="108">
        <v>0</v>
      </c>
      <c r="AL105" s="45">
        <v>416014.07999999996</v>
      </c>
      <c r="AM105" s="108">
        <v>0</v>
      </c>
      <c r="AN105" s="45">
        <v>114572.51999999996</v>
      </c>
      <c r="AO105" s="108">
        <v>0</v>
      </c>
      <c r="AP105" s="108">
        <v>0</v>
      </c>
      <c r="AQ105" s="110">
        <v>5449071.4000000004</v>
      </c>
      <c r="AR105" s="45">
        <v>847271.22</v>
      </c>
      <c r="AS105" s="45">
        <v>145027.77000000002</v>
      </c>
      <c r="AT105" s="108">
        <v>0</v>
      </c>
      <c r="AU105" s="108">
        <v>0</v>
      </c>
      <c r="AV105" s="45">
        <v>912736.94000000006</v>
      </c>
      <c r="AW105" s="108">
        <v>0</v>
      </c>
      <c r="AX105" s="108">
        <v>0</v>
      </c>
      <c r="AY105" s="108">
        <v>0</v>
      </c>
      <c r="AZ105" s="108">
        <v>0</v>
      </c>
      <c r="BA105" s="108">
        <v>0</v>
      </c>
      <c r="BB105" s="108">
        <v>0</v>
      </c>
      <c r="BC105" s="45">
        <v>190592.05</v>
      </c>
      <c r="BD105" s="108">
        <v>0</v>
      </c>
      <c r="BE105" s="108">
        <v>0</v>
      </c>
      <c r="BF105" s="108">
        <v>0</v>
      </c>
      <c r="BG105" s="108">
        <v>0</v>
      </c>
      <c r="BH105" s="108">
        <v>0</v>
      </c>
      <c r="BI105" s="108">
        <v>0</v>
      </c>
      <c r="BJ105" s="45">
        <v>1432018.0199999998</v>
      </c>
      <c r="BK105" s="110">
        <v>3527646</v>
      </c>
      <c r="BL105" s="108">
        <v>0</v>
      </c>
      <c r="BM105" s="108">
        <v>0</v>
      </c>
      <c r="BN105" s="108">
        <v>0</v>
      </c>
      <c r="BO105" s="108">
        <v>0</v>
      </c>
      <c r="BP105" s="46">
        <v>8976717.4000000004</v>
      </c>
    </row>
    <row r="106" spans="1:68" hidden="1" x14ac:dyDescent="0.25">
      <c r="A106" s="107" t="s">
        <v>365</v>
      </c>
      <c r="B106" s="44" t="s">
        <v>234</v>
      </c>
      <c r="C106" s="108">
        <v>0</v>
      </c>
      <c r="D106" s="108">
        <v>0</v>
      </c>
      <c r="E106" s="108">
        <v>0</v>
      </c>
      <c r="F106" s="108">
        <v>0</v>
      </c>
      <c r="G106" s="45">
        <v>0</v>
      </c>
      <c r="H106" s="45">
        <v>16511.439999999999</v>
      </c>
      <c r="I106" s="45">
        <v>26729.869999999995</v>
      </c>
      <c r="J106" s="45">
        <v>35122.519999999997</v>
      </c>
      <c r="K106" s="108">
        <v>0</v>
      </c>
      <c r="L106" s="45">
        <v>732692.13</v>
      </c>
      <c r="M106" s="45">
        <v>30528.840000000004</v>
      </c>
      <c r="N106" s="108">
        <v>0</v>
      </c>
      <c r="O106" s="45">
        <v>356026.44999999995</v>
      </c>
      <c r="P106" s="108">
        <v>0</v>
      </c>
      <c r="Q106" s="108">
        <v>0</v>
      </c>
      <c r="R106" s="108">
        <v>0</v>
      </c>
      <c r="S106" s="108">
        <v>0</v>
      </c>
      <c r="T106" s="45">
        <v>157133.85</v>
      </c>
      <c r="U106" s="108">
        <v>0</v>
      </c>
      <c r="V106" s="108">
        <v>0</v>
      </c>
      <c r="W106" s="45">
        <v>571518.22</v>
      </c>
      <c r="X106" s="108">
        <v>0</v>
      </c>
      <c r="Y106" s="108">
        <v>0</v>
      </c>
      <c r="Z106" s="108">
        <v>0</v>
      </c>
      <c r="AA106" s="45">
        <v>351530.98</v>
      </c>
      <c r="AB106" s="108">
        <v>0</v>
      </c>
      <c r="AC106" s="108">
        <v>0</v>
      </c>
      <c r="AD106" s="108">
        <v>0</v>
      </c>
      <c r="AE106" s="108">
        <v>0</v>
      </c>
      <c r="AF106" s="108">
        <v>0</v>
      </c>
      <c r="AG106" s="108">
        <v>0</v>
      </c>
      <c r="AH106" s="108">
        <v>0</v>
      </c>
      <c r="AI106" s="108">
        <v>0</v>
      </c>
      <c r="AJ106" s="108">
        <v>0</v>
      </c>
      <c r="AK106" s="108">
        <v>0</v>
      </c>
      <c r="AL106" s="45">
        <v>198889.69</v>
      </c>
      <c r="AM106" s="108">
        <v>0</v>
      </c>
      <c r="AN106" s="45">
        <v>54771.950000000004</v>
      </c>
      <c r="AO106" s="108">
        <v>0</v>
      </c>
      <c r="AP106" s="108">
        <v>0</v>
      </c>
      <c r="AQ106" s="110">
        <v>2531455.94</v>
      </c>
      <c r="AR106" s="45">
        <v>2291963.8600000003</v>
      </c>
      <c r="AS106" s="45">
        <v>1775265.48</v>
      </c>
      <c r="AT106" s="108">
        <v>0</v>
      </c>
      <c r="AU106" s="108">
        <v>0</v>
      </c>
      <c r="AV106" s="45">
        <v>757044.13</v>
      </c>
      <c r="AW106" s="108">
        <v>0</v>
      </c>
      <c r="AX106" s="108">
        <v>0</v>
      </c>
      <c r="AY106" s="108">
        <v>0</v>
      </c>
      <c r="AZ106" s="108">
        <v>0</v>
      </c>
      <c r="BA106" s="108">
        <v>0</v>
      </c>
      <c r="BB106" s="108">
        <v>0</v>
      </c>
      <c r="BC106" s="45">
        <v>68292.87000000001</v>
      </c>
      <c r="BD106" s="108">
        <v>0</v>
      </c>
      <c r="BE106" s="108">
        <v>0</v>
      </c>
      <c r="BF106" s="108">
        <v>0</v>
      </c>
      <c r="BG106" s="108">
        <v>0</v>
      </c>
      <c r="BH106" s="108">
        <v>0</v>
      </c>
      <c r="BI106" s="108">
        <v>0</v>
      </c>
      <c r="BJ106" s="45">
        <v>1273126.22</v>
      </c>
      <c r="BK106" s="110">
        <v>6165692.5599999996</v>
      </c>
      <c r="BL106" s="108">
        <v>0</v>
      </c>
      <c r="BM106" s="108">
        <v>0</v>
      </c>
      <c r="BN106" s="108">
        <v>0</v>
      </c>
      <c r="BO106" s="108">
        <v>0</v>
      </c>
      <c r="BP106" s="46">
        <v>8697148.4999999981</v>
      </c>
    </row>
    <row r="107" spans="1:68" hidden="1" x14ac:dyDescent="0.25">
      <c r="A107" s="107" t="s">
        <v>377</v>
      </c>
      <c r="B107" s="44" t="s">
        <v>175</v>
      </c>
      <c r="C107" s="108">
        <v>0</v>
      </c>
      <c r="D107" s="108">
        <v>0</v>
      </c>
      <c r="E107" s="108">
        <v>0</v>
      </c>
      <c r="F107" s="108">
        <v>0</v>
      </c>
      <c r="G107" s="45">
        <v>0</v>
      </c>
      <c r="H107" s="45">
        <v>51715.489999999983</v>
      </c>
      <c r="I107" s="45">
        <v>83704.110000000015</v>
      </c>
      <c r="J107" s="45">
        <v>109980.24</v>
      </c>
      <c r="K107" s="108">
        <v>0</v>
      </c>
      <c r="L107" s="45">
        <v>802718.70000000007</v>
      </c>
      <c r="M107" s="45">
        <v>33446.159999999996</v>
      </c>
      <c r="N107" s="108">
        <v>0</v>
      </c>
      <c r="O107" s="45">
        <v>341844.83999999997</v>
      </c>
      <c r="P107" s="108">
        <v>0</v>
      </c>
      <c r="Q107" s="108">
        <v>0</v>
      </c>
      <c r="R107" s="108">
        <v>0</v>
      </c>
      <c r="S107" s="108">
        <v>0</v>
      </c>
      <c r="T107" s="45">
        <v>172151.69999999998</v>
      </c>
      <c r="U107" s="108">
        <v>0</v>
      </c>
      <c r="V107" s="108">
        <v>0</v>
      </c>
      <c r="W107" s="45">
        <v>626141.10000000009</v>
      </c>
      <c r="X107" s="108">
        <v>0</v>
      </c>
      <c r="Y107" s="108">
        <v>0</v>
      </c>
      <c r="Z107" s="108">
        <v>0</v>
      </c>
      <c r="AA107" s="45">
        <v>385131.36000000004</v>
      </c>
      <c r="AB107" s="108">
        <v>0</v>
      </c>
      <c r="AC107" s="108">
        <v>0</v>
      </c>
      <c r="AD107" s="108">
        <v>0</v>
      </c>
      <c r="AE107" s="108">
        <v>0</v>
      </c>
      <c r="AF107" s="108">
        <v>0</v>
      </c>
      <c r="AG107" s="108">
        <v>0</v>
      </c>
      <c r="AH107" s="108">
        <v>0</v>
      </c>
      <c r="AI107" s="108">
        <v>0</v>
      </c>
      <c r="AJ107" s="108">
        <v>0</v>
      </c>
      <c r="AK107" s="108">
        <v>0</v>
      </c>
      <c r="AL107" s="45">
        <v>217895.63999999996</v>
      </c>
      <c r="AM107" s="108">
        <v>0</v>
      </c>
      <c r="AN107" s="45">
        <v>65910.719999999987</v>
      </c>
      <c r="AO107" s="108">
        <v>0</v>
      </c>
      <c r="AP107" s="108">
        <v>0</v>
      </c>
      <c r="AQ107" s="110">
        <v>2890640.06</v>
      </c>
      <c r="AR107" s="45">
        <v>0</v>
      </c>
      <c r="AS107" s="45">
        <v>0</v>
      </c>
      <c r="AT107" s="108">
        <v>0</v>
      </c>
      <c r="AU107" s="108">
        <v>0</v>
      </c>
      <c r="AV107" s="45">
        <v>0</v>
      </c>
      <c r="AW107" s="108">
        <v>0</v>
      </c>
      <c r="AX107" s="108">
        <v>0</v>
      </c>
      <c r="AY107" s="108">
        <v>0</v>
      </c>
      <c r="AZ107" s="108">
        <v>0</v>
      </c>
      <c r="BA107" s="108">
        <v>0</v>
      </c>
      <c r="BB107" s="108">
        <v>0</v>
      </c>
      <c r="BC107" s="45">
        <v>161119.98000000001</v>
      </c>
      <c r="BD107" s="108">
        <v>0</v>
      </c>
      <c r="BE107" s="108">
        <v>0</v>
      </c>
      <c r="BF107" s="108">
        <v>0</v>
      </c>
      <c r="BG107" s="108">
        <v>0</v>
      </c>
      <c r="BH107" s="108">
        <v>0</v>
      </c>
      <c r="BI107" s="108">
        <v>0</v>
      </c>
      <c r="BJ107" s="45">
        <v>0</v>
      </c>
      <c r="BK107" s="110">
        <v>161119.98000000001</v>
      </c>
      <c r="BL107" s="108">
        <v>0</v>
      </c>
      <c r="BM107" s="108">
        <v>0</v>
      </c>
      <c r="BN107" s="108">
        <v>0</v>
      </c>
      <c r="BO107" s="108">
        <v>0</v>
      </c>
      <c r="BP107" s="46">
        <v>3051760.0399999996</v>
      </c>
    </row>
    <row r="108" spans="1:68" hidden="1" x14ac:dyDescent="0.25">
      <c r="A108" s="107" t="s">
        <v>375</v>
      </c>
      <c r="B108" s="44" t="s">
        <v>173</v>
      </c>
      <c r="C108" s="108">
        <v>0</v>
      </c>
      <c r="D108" s="108">
        <v>0</v>
      </c>
      <c r="E108" s="108">
        <v>0</v>
      </c>
      <c r="F108" s="108">
        <v>0</v>
      </c>
      <c r="G108" s="45">
        <v>0</v>
      </c>
      <c r="H108" s="45">
        <v>11703.940000000002</v>
      </c>
      <c r="I108" s="45">
        <v>18937.269999999997</v>
      </c>
      <c r="J108" s="45">
        <v>24856.1</v>
      </c>
      <c r="K108" s="108">
        <v>0</v>
      </c>
      <c r="L108" s="45">
        <v>607837.85999999987</v>
      </c>
      <c r="M108" s="45">
        <v>25327.08</v>
      </c>
      <c r="N108" s="108">
        <v>0</v>
      </c>
      <c r="O108" s="45">
        <v>292632.53999999998</v>
      </c>
      <c r="P108" s="108">
        <v>0</v>
      </c>
      <c r="Q108" s="108">
        <v>0</v>
      </c>
      <c r="R108" s="108">
        <v>0</v>
      </c>
      <c r="S108" s="108">
        <v>0</v>
      </c>
      <c r="T108" s="45">
        <v>130357.44000000002</v>
      </c>
      <c r="U108" s="108">
        <v>0</v>
      </c>
      <c r="V108" s="108">
        <v>0</v>
      </c>
      <c r="W108" s="45">
        <v>474129</v>
      </c>
      <c r="X108" s="50">
        <v>74116.98</v>
      </c>
      <c r="Y108" s="108">
        <v>0</v>
      </c>
      <c r="Z108" s="108">
        <v>0</v>
      </c>
      <c r="AA108" s="45">
        <v>291629.10000000003</v>
      </c>
      <c r="AB108" s="108">
        <v>0</v>
      </c>
      <c r="AC108" s="108">
        <v>0</v>
      </c>
      <c r="AD108" s="108">
        <v>0</v>
      </c>
      <c r="AE108" s="108">
        <v>0</v>
      </c>
      <c r="AF108" s="108">
        <v>0</v>
      </c>
      <c r="AG108" s="108">
        <v>0</v>
      </c>
      <c r="AH108" s="108">
        <v>0</v>
      </c>
      <c r="AI108" s="108">
        <v>0</v>
      </c>
      <c r="AJ108" s="108">
        <v>0</v>
      </c>
      <c r="AK108" s="108">
        <v>0</v>
      </c>
      <c r="AL108" s="45">
        <v>164995.5</v>
      </c>
      <c r="AM108" s="108">
        <v>0</v>
      </c>
      <c r="AN108" s="45">
        <v>45439.44</v>
      </c>
      <c r="AO108" s="108">
        <v>0</v>
      </c>
      <c r="AP108" s="108">
        <v>0</v>
      </c>
      <c r="AQ108" s="110">
        <v>2161962.2499999995</v>
      </c>
      <c r="AR108" s="45">
        <v>0</v>
      </c>
      <c r="AS108" s="45">
        <v>0</v>
      </c>
      <c r="AT108" s="108">
        <v>0</v>
      </c>
      <c r="AU108" s="108">
        <v>0</v>
      </c>
      <c r="AV108" s="45">
        <v>0</v>
      </c>
      <c r="AW108" s="108">
        <v>0</v>
      </c>
      <c r="AX108" s="108">
        <v>0</v>
      </c>
      <c r="AY108" s="108">
        <v>0</v>
      </c>
      <c r="AZ108" s="108">
        <v>0</v>
      </c>
      <c r="BA108" s="108">
        <v>0</v>
      </c>
      <c r="BB108" s="108">
        <v>0</v>
      </c>
      <c r="BC108" s="45">
        <v>51783.469999999994</v>
      </c>
      <c r="BD108" s="108">
        <v>0</v>
      </c>
      <c r="BE108" s="108">
        <v>0</v>
      </c>
      <c r="BF108" s="108">
        <v>0</v>
      </c>
      <c r="BG108" s="108">
        <v>0</v>
      </c>
      <c r="BH108" s="108">
        <v>0</v>
      </c>
      <c r="BI108" s="108">
        <v>0</v>
      </c>
      <c r="BJ108" s="45">
        <v>0</v>
      </c>
      <c r="BK108" s="110">
        <v>51783.469999999994</v>
      </c>
      <c r="BL108" s="108">
        <v>0</v>
      </c>
      <c r="BM108" s="108">
        <v>0</v>
      </c>
      <c r="BN108" s="108">
        <v>0</v>
      </c>
      <c r="BO108" s="108">
        <v>0</v>
      </c>
      <c r="BP108" s="46">
        <v>2213745.7199999997</v>
      </c>
    </row>
    <row r="109" spans="1:68" hidden="1" x14ac:dyDescent="0.25">
      <c r="A109" s="107" t="s">
        <v>376</v>
      </c>
      <c r="B109" s="44" t="s">
        <v>174</v>
      </c>
      <c r="C109" s="108">
        <v>0</v>
      </c>
      <c r="D109" s="108">
        <v>0</v>
      </c>
      <c r="E109" s="108">
        <v>0</v>
      </c>
      <c r="F109" s="108">
        <v>0</v>
      </c>
      <c r="G109" s="45">
        <v>0</v>
      </c>
      <c r="H109" s="45">
        <v>33440.120000000003</v>
      </c>
      <c r="I109" s="45">
        <v>54103.150000000009</v>
      </c>
      <c r="J109" s="45">
        <v>70367.639999999985</v>
      </c>
      <c r="K109" s="108">
        <v>0</v>
      </c>
      <c r="L109" s="45">
        <v>1472226.8999999997</v>
      </c>
      <c r="M109" s="45">
        <v>61343.039999999986</v>
      </c>
      <c r="N109" s="108">
        <v>0</v>
      </c>
      <c r="O109" s="45">
        <v>679503.66</v>
      </c>
      <c r="P109" s="108">
        <v>0</v>
      </c>
      <c r="Q109" s="108">
        <v>0</v>
      </c>
      <c r="R109" s="108">
        <v>0</v>
      </c>
      <c r="S109" s="108">
        <v>0</v>
      </c>
      <c r="T109" s="45">
        <v>315734.94</v>
      </c>
      <c r="U109" s="108">
        <v>0</v>
      </c>
      <c r="V109" s="108">
        <v>0</v>
      </c>
      <c r="W109" s="45">
        <v>1148373.78</v>
      </c>
      <c r="X109" s="50">
        <v>179518.32</v>
      </c>
      <c r="Y109" s="108">
        <v>0</v>
      </c>
      <c r="Z109" s="108">
        <v>0</v>
      </c>
      <c r="AA109" s="45">
        <v>706347.06000000017</v>
      </c>
      <c r="AB109" s="108">
        <v>0</v>
      </c>
      <c r="AC109" s="108">
        <v>0</v>
      </c>
      <c r="AD109" s="108">
        <v>0</v>
      </c>
      <c r="AE109" s="108">
        <v>0</v>
      </c>
      <c r="AF109" s="108">
        <v>0</v>
      </c>
      <c r="AG109" s="108">
        <v>0</v>
      </c>
      <c r="AH109" s="108">
        <v>0</v>
      </c>
      <c r="AI109" s="108">
        <v>0</v>
      </c>
      <c r="AJ109" s="108">
        <v>0</v>
      </c>
      <c r="AK109" s="108">
        <v>0</v>
      </c>
      <c r="AL109" s="45">
        <v>399630.78</v>
      </c>
      <c r="AM109" s="108">
        <v>0</v>
      </c>
      <c r="AN109" s="45">
        <v>110058</v>
      </c>
      <c r="AO109" s="108">
        <v>0</v>
      </c>
      <c r="AP109" s="108">
        <v>0</v>
      </c>
      <c r="AQ109" s="110">
        <v>5230647.3899999997</v>
      </c>
      <c r="AR109" s="45">
        <v>0</v>
      </c>
      <c r="AS109" s="45">
        <v>-5317.43</v>
      </c>
      <c r="AT109" s="108">
        <v>0</v>
      </c>
      <c r="AU109" s="108">
        <v>0</v>
      </c>
      <c r="AV109" s="45">
        <v>-2446.5300000000002</v>
      </c>
      <c r="AW109" s="108">
        <v>0</v>
      </c>
      <c r="AX109" s="108">
        <v>0</v>
      </c>
      <c r="AY109" s="108">
        <v>0</v>
      </c>
      <c r="AZ109" s="108">
        <v>0</v>
      </c>
      <c r="BA109" s="108">
        <v>0</v>
      </c>
      <c r="BB109" s="108">
        <v>0</v>
      </c>
      <c r="BC109" s="45">
        <v>98425.87</v>
      </c>
      <c r="BD109" s="108">
        <v>0</v>
      </c>
      <c r="BE109" s="108">
        <v>0</v>
      </c>
      <c r="BF109" s="108">
        <v>0</v>
      </c>
      <c r="BG109" s="108">
        <v>0</v>
      </c>
      <c r="BH109" s="108">
        <v>0</v>
      </c>
      <c r="BI109" s="108">
        <v>0</v>
      </c>
      <c r="BJ109" s="45">
        <v>-4082.73</v>
      </c>
      <c r="BK109" s="110">
        <v>86579.18</v>
      </c>
      <c r="BL109" s="108">
        <v>0</v>
      </c>
      <c r="BM109" s="108">
        <v>0</v>
      </c>
      <c r="BN109" s="108">
        <v>0</v>
      </c>
      <c r="BO109" s="108">
        <v>0</v>
      </c>
      <c r="BP109" s="46">
        <v>5317226.5699999994</v>
      </c>
    </row>
    <row r="110" spans="1:68" hidden="1" x14ac:dyDescent="0.25">
      <c r="A110" s="107" t="s">
        <v>372</v>
      </c>
      <c r="B110" s="44" t="s">
        <v>170</v>
      </c>
      <c r="C110" s="108">
        <v>0</v>
      </c>
      <c r="D110" s="108">
        <v>0</v>
      </c>
      <c r="E110" s="108">
        <v>0</v>
      </c>
      <c r="F110" s="108">
        <v>0</v>
      </c>
      <c r="G110" s="45">
        <v>0</v>
      </c>
      <c r="H110" s="45">
        <v>10014.680000000002</v>
      </c>
      <c r="I110" s="45">
        <v>16265.339999999997</v>
      </c>
      <c r="J110" s="45">
        <v>21372.76</v>
      </c>
      <c r="K110" s="108">
        <v>0</v>
      </c>
      <c r="L110" s="45">
        <v>646918.68000000005</v>
      </c>
      <c r="M110" s="45">
        <v>26954.76</v>
      </c>
      <c r="N110" s="108">
        <v>0</v>
      </c>
      <c r="O110" s="45">
        <v>291539.51999999996</v>
      </c>
      <c r="P110" s="108">
        <v>0</v>
      </c>
      <c r="Q110" s="108">
        <v>0</v>
      </c>
      <c r="R110" s="108">
        <v>0</v>
      </c>
      <c r="S110" s="108">
        <v>0</v>
      </c>
      <c r="T110" s="45">
        <v>138738.6</v>
      </c>
      <c r="U110" s="108">
        <v>0</v>
      </c>
      <c r="V110" s="108">
        <v>0</v>
      </c>
      <c r="W110" s="45">
        <v>504612.59999999992</v>
      </c>
      <c r="X110" s="50">
        <v>78883.440000000017</v>
      </c>
      <c r="Y110" s="108">
        <v>0</v>
      </c>
      <c r="Z110" s="108">
        <v>0</v>
      </c>
      <c r="AA110" s="45">
        <v>310381.2</v>
      </c>
      <c r="AB110" s="108">
        <v>0</v>
      </c>
      <c r="AC110" s="108">
        <v>0</v>
      </c>
      <c r="AD110" s="108">
        <v>0</v>
      </c>
      <c r="AE110" s="108">
        <v>0</v>
      </c>
      <c r="AF110" s="108">
        <v>0</v>
      </c>
      <c r="AG110" s="108">
        <v>0</v>
      </c>
      <c r="AH110" s="108">
        <v>0</v>
      </c>
      <c r="AI110" s="108">
        <v>0</v>
      </c>
      <c r="AJ110" s="108">
        <v>0</v>
      </c>
      <c r="AK110" s="108">
        <v>0</v>
      </c>
      <c r="AL110" s="45">
        <v>175603.91999999995</v>
      </c>
      <c r="AM110" s="108">
        <v>0</v>
      </c>
      <c r="AN110" s="45">
        <v>48360.600000000006</v>
      </c>
      <c r="AO110" s="108">
        <v>0</v>
      </c>
      <c r="AP110" s="108">
        <v>0</v>
      </c>
      <c r="AQ110" s="110">
        <v>2269646.1</v>
      </c>
      <c r="AR110" s="45">
        <v>0</v>
      </c>
      <c r="AS110" s="45">
        <v>0</v>
      </c>
      <c r="AT110" s="108">
        <v>0</v>
      </c>
      <c r="AU110" s="108">
        <v>0</v>
      </c>
      <c r="AV110" s="45">
        <v>0</v>
      </c>
      <c r="AW110" s="108">
        <v>0</v>
      </c>
      <c r="AX110" s="108">
        <v>0</v>
      </c>
      <c r="AY110" s="108">
        <v>0</v>
      </c>
      <c r="AZ110" s="108">
        <v>0</v>
      </c>
      <c r="BA110" s="108">
        <v>0</v>
      </c>
      <c r="BB110" s="108">
        <v>0</v>
      </c>
      <c r="BC110" s="45">
        <v>57979.76</v>
      </c>
      <c r="BD110" s="108">
        <v>0</v>
      </c>
      <c r="BE110" s="108">
        <v>0</v>
      </c>
      <c r="BF110" s="108">
        <v>0</v>
      </c>
      <c r="BG110" s="108">
        <v>0</v>
      </c>
      <c r="BH110" s="108">
        <v>0</v>
      </c>
      <c r="BI110" s="108">
        <v>0</v>
      </c>
      <c r="BJ110" s="45">
        <v>0</v>
      </c>
      <c r="BK110" s="110">
        <v>57979.76</v>
      </c>
      <c r="BL110" s="108">
        <v>0</v>
      </c>
      <c r="BM110" s="108">
        <v>0</v>
      </c>
      <c r="BN110" s="108">
        <v>0</v>
      </c>
      <c r="BO110" s="108">
        <v>0</v>
      </c>
      <c r="BP110" s="46">
        <v>2327625.86</v>
      </c>
    </row>
    <row r="111" spans="1:68" hidden="1" x14ac:dyDescent="0.25">
      <c r="A111" s="107" t="s">
        <v>374</v>
      </c>
      <c r="B111" s="44" t="s">
        <v>172</v>
      </c>
      <c r="C111" s="108">
        <v>0</v>
      </c>
      <c r="D111" s="108">
        <v>0</v>
      </c>
      <c r="E111" s="108">
        <v>0</v>
      </c>
      <c r="F111" s="108">
        <v>0</v>
      </c>
      <c r="G111" s="45">
        <v>0</v>
      </c>
      <c r="H111" s="45">
        <v>36179.25</v>
      </c>
      <c r="I111" s="45">
        <v>58550.520000000019</v>
      </c>
      <c r="J111" s="45">
        <v>76856.75</v>
      </c>
      <c r="K111" s="108">
        <v>0</v>
      </c>
      <c r="L111" s="45">
        <v>723805.34999999986</v>
      </c>
      <c r="M111" s="45">
        <v>30158.640000000003</v>
      </c>
      <c r="N111" s="108">
        <v>0</v>
      </c>
      <c r="O111" s="45">
        <v>242571.65999999995</v>
      </c>
      <c r="P111" s="108">
        <v>0</v>
      </c>
      <c r="Q111" s="108">
        <v>0</v>
      </c>
      <c r="R111" s="108">
        <v>0</v>
      </c>
      <c r="S111" s="108">
        <v>0</v>
      </c>
      <c r="T111" s="45">
        <v>146884.5</v>
      </c>
      <c r="U111" s="108">
        <v>0</v>
      </c>
      <c r="V111" s="108">
        <v>0</v>
      </c>
      <c r="W111" s="45">
        <v>564586.20000000007</v>
      </c>
      <c r="X111" s="108">
        <v>0</v>
      </c>
      <c r="Y111" s="108">
        <v>0</v>
      </c>
      <c r="Z111" s="108">
        <v>0</v>
      </c>
      <c r="AA111" s="45">
        <v>347269.13999999996</v>
      </c>
      <c r="AB111" s="108">
        <v>0</v>
      </c>
      <c r="AC111" s="108">
        <v>0</v>
      </c>
      <c r="AD111" s="108">
        <v>0</v>
      </c>
      <c r="AE111" s="108">
        <v>0</v>
      </c>
      <c r="AF111" s="108">
        <v>0</v>
      </c>
      <c r="AG111" s="108">
        <v>0</v>
      </c>
      <c r="AH111" s="108">
        <v>0</v>
      </c>
      <c r="AI111" s="108">
        <v>0</v>
      </c>
      <c r="AJ111" s="108">
        <v>0</v>
      </c>
      <c r="AK111" s="108">
        <v>0</v>
      </c>
      <c r="AL111" s="45">
        <v>196474.50000000003</v>
      </c>
      <c r="AM111" s="108">
        <v>0</v>
      </c>
      <c r="AN111" s="45">
        <v>54108.719999999994</v>
      </c>
      <c r="AO111" s="108">
        <v>0</v>
      </c>
      <c r="AP111" s="108">
        <v>0</v>
      </c>
      <c r="AQ111" s="110">
        <v>2477445.2300000004</v>
      </c>
      <c r="AR111" s="45">
        <v>0</v>
      </c>
      <c r="AS111" s="45">
        <v>0</v>
      </c>
      <c r="AT111" s="108">
        <v>0</v>
      </c>
      <c r="AU111" s="108">
        <v>0</v>
      </c>
      <c r="AV111" s="45">
        <v>0</v>
      </c>
      <c r="AW111" s="108">
        <v>0</v>
      </c>
      <c r="AX111" s="108">
        <v>0</v>
      </c>
      <c r="AY111" s="108">
        <v>0</v>
      </c>
      <c r="AZ111" s="108">
        <v>0</v>
      </c>
      <c r="BA111" s="108">
        <v>0</v>
      </c>
      <c r="BB111" s="108">
        <v>0</v>
      </c>
      <c r="BC111" s="45">
        <v>87932.420000000013</v>
      </c>
      <c r="BD111" s="108">
        <v>0</v>
      </c>
      <c r="BE111" s="108">
        <v>0</v>
      </c>
      <c r="BF111" s="108">
        <v>0</v>
      </c>
      <c r="BG111" s="108">
        <v>0</v>
      </c>
      <c r="BH111" s="108">
        <v>0</v>
      </c>
      <c r="BI111" s="108">
        <v>0</v>
      </c>
      <c r="BJ111" s="45">
        <v>0</v>
      </c>
      <c r="BK111" s="110">
        <v>87932.420000000013</v>
      </c>
      <c r="BL111" s="108">
        <v>0</v>
      </c>
      <c r="BM111" s="108">
        <v>0</v>
      </c>
      <c r="BN111" s="108">
        <v>0</v>
      </c>
      <c r="BO111" s="108">
        <v>0</v>
      </c>
      <c r="BP111" s="46">
        <v>2565377.65</v>
      </c>
    </row>
    <row r="112" spans="1:68" hidden="1" x14ac:dyDescent="0.25">
      <c r="A112" s="111" t="s">
        <v>400</v>
      </c>
      <c r="B112" s="112" t="s">
        <v>213</v>
      </c>
      <c r="C112" s="108">
        <v>0</v>
      </c>
      <c r="D112" s="108">
        <v>0</v>
      </c>
      <c r="E112" s="108">
        <v>0</v>
      </c>
      <c r="F112" s="108">
        <v>0</v>
      </c>
      <c r="G112" s="127">
        <v>320162.04000000004</v>
      </c>
      <c r="H112" s="127">
        <v>149210.56</v>
      </c>
      <c r="I112" s="127">
        <v>241591.34</v>
      </c>
      <c r="J112" s="127">
        <v>317496.95</v>
      </c>
      <c r="K112" s="108">
        <v>0</v>
      </c>
      <c r="L112" s="127">
        <v>1767152.09</v>
      </c>
      <c r="M112" s="127">
        <v>73630.950000000012</v>
      </c>
      <c r="N112" s="127">
        <v>86623.57</v>
      </c>
      <c r="O112" s="127">
        <v>931251.82000000007</v>
      </c>
      <c r="P112" s="108">
        <v>0</v>
      </c>
      <c r="Q112" s="108">
        <v>0</v>
      </c>
      <c r="R112" s="108">
        <v>0</v>
      </c>
      <c r="S112" s="108">
        <v>0</v>
      </c>
      <c r="T112" s="108">
        <v>0</v>
      </c>
      <c r="U112" s="108">
        <v>0</v>
      </c>
      <c r="V112" s="108">
        <v>0</v>
      </c>
      <c r="W112" s="127">
        <v>1378412.07</v>
      </c>
      <c r="X112" s="108">
        <v>0</v>
      </c>
      <c r="Y112" s="108">
        <v>0</v>
      </c>
      <c r="Z112" s="108">
        <v>0</v>
      </c>
      <c r="AA112" s="127">
        <v>847845.93</v>
      </c>
      <c r="AB112" s="108">
        <v>0</v>
      </c>
      <c r="AC112" s="108">
        <v>0</v>
      </c>
      <c r="AD112" s="108">
        <v>0</v>
      </c>
      <c r="AE112" s="108">
        <v>0</v>
      </c>
      <c r="AF112" s="108">
        <v>0</v>
      </c>
      <c r="AG112" s="108">
        <v>0</v>
      </c>
      <c r="AH112" s="108">
        <v>0</v>
      </c>
      <c r="AI112" s="108">
        <v>0</v>
      </c>
      <c r="AJ112" s="108">
        <v>0</v>
      </c>
      <c r="AK112" s="108">
        <v>0</v>
      </c>
      <c r="AL112" s="127">
        <v>480906.43</v>
      </c>
      <c r="AM112" s="108">
        <v>0</v>
      </c>
      <c r="AN112" s="127">
        <v>145095.22999999998</v>
      </c>
      <c r="AO112" s="108">
        <v>0</v>
      </c>
      <c r="AP112" s="108">
        <v>0</v>
      </c>
      <c r="AQ112" s="128">
        <v>6739378.9799999995</v>
      </c>
      <c r="AR112" s="127">
        <v>5527970.1699999999</v>
      </c>
      <c r="AS112" s="127">
        <v>2117829.8300000005</v>
      </c>
      <c r="AT112" s="108">
        <v>0</v>
      </c>
      <c r="AU112" s="108">
        <v>0</v>
      </c>
      <c r="AV112" s="127">
        <v>844618.59999999986</v>
      </c>
      <c r="AW112" s="108">
        <v>0</v>
      </c>
      <c r="AX112" s="108">
        <v>0</v>
      </c>
      <c r="AY112" s="108">
        <v>0</v>
      </c>
      <c r="AZ112" s="108">
        <v>0</v>
      </c>
      <c r="BA112" s="108">
        <v>0</v>
      </c>
      <c r="BB112" s="108">
        <v>0</v>
      </c>
      <c r="BC112" s="127">
        <v>812188.92000000016</v>
      </c>
      <c r="BD112" s="108">
        <v>0</v>
      </c>
      <c r="BE112" s="108">
        <v>0</v>
      </c>
      <c r="BF112" s="108">
        <v>0</v>
      </c>
      <c r="BG112" s="108">
        <v>0</v>
      </c>
      <c r="BH112" s="108">
        <v>0</v>
      </c>
      <c r="BI112" s="108">
        <v>0</v>
      </c>
      <c r="BJ112" s="127">
        <v>1321929.7500000002</v>
      </c>
      <c r="BK112" s="128">
        <v>10624537.27</v>
      </c>
      <c r="BL112" s="108">
        <v>0</v>
      </c>
      <c r="BM112" s="108">
        <v>0</v>
      </c>
      <c r="BN112" s="108">
        <v>0</v>
      </c>
      <c r="BO112" s="108">
        <v>0</v>
      </c>
      <c r="BP112" s="129">
        <v>17363916.25</v>
      </c>
    </row>
    <row r="113" spans="1:68" hidden="1" x14ac:dyDescent="0.25">
      <c r="A113" s="107" t="s">
        <v>401</v>
      </c>
      <c r="B113" s="44" t="s">
        <v>226</v>
      </c>
      <c r="C113" s="108">
        <v>0</v>
      </c>
      <c r="D113" s="108">
        <v>0</v>
      </c>
      <c r="E113" s="108">
        <v>0</v>
      </c>
      <c r="F113" s="108">
        <v>0</v>
      </c>
      <c r="G113" s="45">
        <v>38080.210000000006</v>
      </c>
      <c r="H113" s="45">
        <v>24562.530000000002</v>
      </c>
      <c r="I113" s="45">
        <v>39740.320000000007</v>
      </c>
      <c r="J113" s="45">
        <v>52128.669999999991</v>
      </c>
      <c r="K113" s="108">
        <v>0</v>
      </c>
      <c r="L113" s="45">
        <v>463455.24000000011</v>
      </c>
      <c r="M113" s="45">
        <v>19310.519999999997</v>
      </c>
      <c r="N113" s="108">
        <v>0</v>
      </c>
      <c r="O113" s="45">
        <v>242390.10000000003</v>
      </c>
      <c r="P113" s="108">
        <v>0</v>
      </c>
      <c r="Q113" s="108">
        <v>0</v>
      </c>
      <c r="R113" s="108">
        <v>0</v>
      </c>
      <c r="S113" s="108">
        <v>0</v>
      </c>
      <c r="T113" s="45">
        <v>99393.059999999983</v>
      </c>
      <c r="U113" s="108">
        <v>0</v>
      </c>
      <c r="V113" s="108">
        <v>0</v>
      </c>
      <c r="W113" s="45">
        <v>361506.66000000003</v>
      </c>
      <c r="X113" s="108">
        <v>0</v>
      </c>
      <c r="Y113" s="108">
        <v>0</v>
      </c>
      <c r="Z113" s="108">
        <v>0</v>
      </c>
      <c r="AA113" s="45">
        <v>222357.54000000004</v>
      </c>
      <c r="AB113" s="108">
        <v>0</v>
      </c>
      <c r="AC113" s="108">
        <v>0</v>
      </c>
      <c r="AD113" s="108">
        <v>0</v>
      </c>
      <c r="AE113" s="108">
        <v>0</v>
      </c>
      <c r="AF113" s="108">
        <v>0</v>
      </c>
      <c r="AG113" s="108">
        <v>0</v>
      </c>
      <c r="AH113" s="108">
        <v>0</v>
      </c>
      <c r="AI113" s="108">
        <v>0</v>
      </c>
      <c r="AJ113" s="108">
        <v>0</v>
      </c>
      <c r="AK113" s="108">
        <v>0</v>
      </c>
      <c r="AL113" s="45">
        <v>125803.26000000002</v>
      </c>
      <c r="AM113" s="108">
        <v>0</v>
      </c>
      <c r="AN113" s="45">
        <v>34645.68</v>
      </c>
      <c r="AO113" s="108">
        <v>0</v>
      </c>
      <c r="AP113" s="108">
        <v>0</v>
      </c>
      <c r="AQ113" s="110">
        <v>1723373.79</v>
      </c>
      <c r="AR113" s="45">
        <v>317944.82</v>
      </c>
      <c r="AS113" s="45">
        <v>37179.96</v>
      </c>
      <c r="AT113" s="108">
        <v>0</v>
      </c>
      <c r="AU113" s="108">
        <v>0</v>
      </c>
      <c r="AV113" s="45">
        <v>214972.43999999997</v>
      </c>
      <c r="AW113" s="108">
        <v>0</v>
      </c>
      <c r="AX113" s="108">
        <v>0</v>
      </c>
      <c r="AY113" s="108">
        <v>0</v>
      </c>
      <c r="AZ113" s="108">
        <v>0</v>
      </c>
      <c r="BA113" s="108">
        <v>0</v>
      </c>
      <c r="BB113" s="108">
        <v>0</v>
      </c>
      <c r="BC113" s="45">
        <v>71412.75</v>
      </c>
      <c r="BD113" s="108">
        <v>0</v>
      </c>
      <c r="BE113" s="108">
        <v>0</v>
      </c>
      <c r="BF113" s="108">
        <v>0</v>
      </c>
      <c r="BG113" s="108">
        <v>0</v>
      </c>
      <c r="BH113" s="108">
        <v>0</v>
      </c>
      <c r="BI113" s="108">
        <v>0</v>
      </c>
      <c r="BJ113" s="45">
        <v>367143.88</v>
      </c>
      <c r="BK113" s="110">
        <v>1008653.8499999997</v>
      </c>
      <c r="BL113" s="108">
        <v>0</v>
      </c>
      <c r="BM113" s="108">
        <v>0</v>
      </c>
      <c r="BN113" s="108">
        <v>0</v>
      </c>
      <c r="BO113" s="108">
        <v>0</v>
      </c>
      <c r="BP113" s="46">
        <v>2732027.6399999997</v>
      </c>
    </row>
    <row r="114" spans="1:68" hidden="1" x14ac:dyDescent="0.25">
      <c r="A114" s="107" t="s">
        <v>402</v>
      </c>
      <c r="B114" s="44" t="s">
        <v>227</v>
      </c>
      <c r="C114" s="108">
        <v>0</v>
      </c>
      <c r="D114" s="108">
        <v>0</v>
      </c>
      <c r="E114" s="108">
        <v>0</v>
      </c>
      <c r="F114" s="108">
        <v>0</v>
      </c>
      <c r="G114" s="45">
        <v>43210.34</v>
      </c>
      <c r="H114" s="45">
        <v>35091.789999999994</v>
      </c>
      <c r="I114" s="45">
        <v>56833.320000000007</v>
      </c>
      <c r="J114" s="45">
        <v>74723.97</v>
      </c>
      <c r="K114" s="108">
        <v>0</v>
      </c>
      <c r="L114" s="45">
        <v>678134.88</v>
      </c>
      <c r="M114" s="45">
        <v>28255.560000000009</v>
      </c>
      <c r="N114" s="108">
        <v>0</v>
      </c>
      <c r="O114" s="45">
        <v>426379.91999999993</v>
      </c>
      <c r="P114" s="108">
        <v>0</v>
      </c>
      <c r="Q114" s="108">
        <v>0</v>
      </c>
      <c r="R114" s="108">
        <v>0</v>
      </c>
      <c r="S114" s="108">
        <v>0</v>
      </c>
      <c r="T114" s="45">
        <v>145433.45999999996</v>
      </c>
      <c r="U114" s="108">
        <v>0</v>
      </c>
      <c r="V114" s="108">
        <v>0</v>
      </c>
      <c r="W114" s="45">
        <v>528962.58000000007</v>
      </c>
      <c r="X114" s="108">
        <v>0</v>
      </c>
      <c r="Y114" s="108">
        <v>0</v>
      </c>
      <c r="Z114" s="108">
        <v>0</v>
      </c>
      <c r="AA114" s="45">
        <v>325356.65999999997</v>
      </c>
      <c r="AB114" s="108">
        <v>0</v>
      </c>
      <c r="AC114" s="108">
        <v>0</v>
      </c>
      <c r="AD114" s="108">
        <v>0</v>
      </c>
      <c r="AE114" s="108">
        <v>0</v>
      </c>
      <c r="AF114" s="108">
        <v>0</v>
      </c>
      <c r="AG114" s="108">
        <v>0</v>
      </c>
      <c r="AH114" s="108">
        <v>0</v>
      </c>
      <c r="AI114" s="108">
        <v>0</v>
      </c>
      <c r="AJ114" s="108">
        <v>0</v>
      </c>
      <c r="AK114" s="108">
        <v>0</v>
      </c>
      <c r="AL114" s="45">
        <v>184077.71999999997</v>
      </c>
      <c r="AM114" s="108">
        <v>0</v>
      </c>
      <c r="AN114" s="45">
        <v>50694.719999999994</v>
      </c>
      <c r="AO114" s="108">
        <v>0</v>
      </c>
      <c r="AP114" s="108">
        <v>0</v>
      </c>
      <c r="AQ114" s="110">
        <v>2577154.9200000004</v>
      </c>
      <c r="AR114" s="45">
        <v>401835.99</v>
      </c>
      <c r="AS114" s="45">
        <v>64308.57</v>
      </c>
      <c r="AT114" s="108">
        <v>0</v>
      </c>
      <c r="AU114" s="108">
        <v>0</v>
      </c>
      <c r="AV114" s="45">
        <v>312103.51</v>
      </c>
      <c r="AW114" s="108">
        <v>0</v>
      </c>
      <c r="AX114" s="108">
        <v>0</v>
      </c>
      <c r="AY114" s="108">
        <v>0</v>
      </c>
      <c r="AZ114" s="108">
        <v>0</v>
      </c>
      <c r="BA114" s="108">
        <v>0</v>
      </c>
      <c r="BB114" s="108">
        <v>0</v>
      </c>
      <c r="BC114" s="45">
        <v>116681.77000000002</v>
      </c>
      <c r="BD114" s="108">
        <v>0</v>
      </c>
      <c r="BE114" s="108">
        <v>0</v>
      </c>
      <c r="BF114" s="108">
        <v>0</v>
      </c>
      <c r="BG114" s="108">
        <v>0</v>
      </c>
      <c r="BH114" s="108">
        <v>0</v>
      </c>
      <c r="BI114" s="108">
        <v>0</v>
      </c>
      <c r="BJ114" s="45">
        <v>536722.37</v>
      </c>
      <c r="BK114" s="110">
        <v>1431652.21</v>
      </c>
      <c r="BL114" s="108">
        <v>0</v>
      </c>
      <c r="BM114" s="108">
        <v>0</v>
      </c>
      <c r="BN114" s="108">
        <v>0</v>
      </c>
      <c r="BO114" s="108">
        <v>0</v>
      </c>
      <c r="BP114" s="46">
        <v>4008807.13</v>
      </c>
    </row>
    <row r="115" spans="1:68" hidden="1" x14ac:dyDescent="0.25">
      <c r="A115" s="107" t="s">
        <v>392</v>
      </c>
      <c r="B115" s="44" t="s">
        <v>197</v>
      </c>
      <c r="C115" s="108">
        <v>0</v>
      </c>
      <c r="D115" s="108">
        <v>0</v>
      </c>
      <c r="E115" s="108">
        <v>0</v>
      </c>
      <c r="F115" s="108">
        <v>0</v>
      </c>
      <c r="G115" s="45">
        <v>0</v>
      </c>
      <c r="H115" s="45">
        <v>14026.77</v>
      </c>
      <c r="I115" s="45">
        <v>22718.089999999997</v>
      </c>
      <c r="J115" s="45">
        <v>30048.44</v>
      </c>
      <c r="K115" s="108">
        <v>0</v>
      </c>
      <c r="L115" s="45">
        <v>737369.89</v>
      </c>
      <c r="M115" s="45">
        <v>30706.75</v>
      </c>
      <c r="N115" s="108">
        <v>0</v>
      </c>
      <c r="O115" s="45">
        <v>350680.66</v>
      </c>
      <c r="P115" s="108">
        <v>0</v>
      </c>
      <c r="Q115" s="108">
        <v>0</v>
      </c>
      <c r="R115" s="108">
        <v>0</v>
      </c>
      <c r="S115" s="108">
        <v>0</v>
      </c>
      <c r="T115" s="45">
        <v>158054.46</v>
      </c>
      <c r="U115" s="108">
        <v>0</v>
      </c>
      <c r="V115" s="108">
        <v>0</v>
      </c>
      <c r="W115" s="45">
        <v>574760.26000000013</v>
      </c>
      <c r="X115" s="108">
        <v>0</v>
      </c>
      <c r="Y115" s="108">
        <v>0</v>
      </c>
      <c r="Z115" s="108">
        <v>0</v>
      </c>
      <c r="AA115" s="45">
        <v>353692.34000000008</v>
      </c>
      <c r="AB115" s="108">
        <v>0</v>
      </c>
      <c r="AC115" s="108">
        <v>0</v>
      </c>
      <c r="AD115" s="108">
        <v>0</v>
      </c>
      <c r="AE115" s="108">
        <v>0</v>
      </c>
      <c r="AF115" s="108">
        <v>0</v>
      </c>
      <c r="AG115" s="108">
        <v>0</v>
      </c>
      <c r="AH115" s="108">
        <v>0</v>
      </c>
      <c r="AI115" s="108">
        <v>0</v>
      </c>
      <c r="AJ115" s="108">
        <v>0</v>
      </c>
      <c r="AK115" s="108">
        <v>0</v>
      </c>
      <c r="AL115" s="45">
        <v>200083.1</v>
      </c>
      <c r="AM115" s="108">
        <v>0</v>
      </c>
      <c r="AN115" s="45">
        <v>55066.990000000013</v>
      </c>
      <c r="AO115" s="108">
        <v>0</v>
      </c>
      <c r="AP115" s="108">
        <v>0</v>
      </c>
      <c r="AQ115" s="110">
        <v>2527207.75</v>
      </c>
      <c r="AR115" s="45">
        <v>2272893.9</v>
      </c>
      <c r="AS115" s="45">
        <v>1274189.3099999998</v>
      </c>
      <c r="AT115" s="108">
        <v>0</v>
      </c>
      <c r="AU115" s="108">
        <v>0</v>
      </c>
      <c r="AV115" s="45">
        <v>542735.20000000007</v>
      </c>
      <c r="AW115" s="108">
        <v>0</v>
      </c>
      <c r="AX115" s="108">
        <v>0</v>
      </c>
      <c r="AY115" s="108">
        <v>0</v>
      </c>
      <c r="AZ115" s="108">
        <v>0</v>
      </c>
      <c r="BA115" s="108">
        <v>0</v>
      </c>
      <c r="BB115" s="108">
        <v>0</v>
      </c>
      <c r="BC115" s="45">
        <v>68480.23</v>
      </c>
      <c r="BD115" s="108">
        <v>0</v>
      </c>
      <c r="BE115" s="108">
        <v>0</v>
      </c>
      <c r="BF115" s="108">
        <v>0</v>
      </c>
      <c r="BG115" s="108">
        <v>0</v>
      </c>
      <c r="BH115" s="108">
        <v>0</v>
      </c>
      <c r="BI115" s="108">
        <v>0</v>
      </c>
      <c r="BJ115" s="45">
        <v>913231.08000000007</v>
      </c>
      <c r="BK115" s="110">
        <v>5071529.7200000007</v>
      </c>
      <c r="BL115" s="108">
        <v>0</v>
      </c>
      <c r="BM115" s="108">
        <v>0</v>
      </c>
      <c r="BN115" s="108">
        <v>0</v>
      </c>
      <c r="BO115" s="108">
        <v>0</v>
      </c>
      <c r="BP115" s="46">
        <v>7598737.4700000007</v>
      </c>
    </row>
    <row r="116" spans="1:68" hidden="1" x14ac:dyDescent="0.25">
      <c r="A116" s="107" t="s">
        <v>273</v>
      </c>
      <c r="B116" s="44" t="s">
        <v>191</v>
      </c>
      <c r="C116" s="108">
        <v>0</v>
      </c>
      <c r="D116" s="108">
        <v>0</v>
      </c>
      <c r="E116" s="108">
        <v>0</v>
      </c>
      <c r="F116" s="108">
        <v>0</v>
      </c>
      <c r="G116" s="45">
        <v>-1950.56</v>
      </c>
      <c r="H116" s="45">
        <v>98791.37000000001</v>
      </c>
      <c r="I116" s="45">
        <v>159765.74</v>
      </c>
      <c r="J116" s="45">
        <v>210387.20000000001</v>
      </c>
      <c r="K116" s="108">
        <v>0</v>
      </c>
      <c r="L116" s="45">
        <v>2370465.84</v>
      </c>
      <c r="M116" s="45">
        <v>89279.280000000013</v>
      </c>
      <c r="N116" s="108">
        <v>0</v>
      </c>
      <c r="O116" s="45">
        <v>1087495.4999999998</v>
      </c>
      <c r="P116" s="108">
        <v>0</v>
      </c>
      <c r="Q116" s="108">
        <v>0</v>
      </c>
      <c r="R116" s="108">
        <v>0</v>
      </c>
      <c r="S116" s="108">
        <v>0</v>
      </c>
      <c r="T116" s="45">
        <v>508372.32000000012</v>
      </c>
      <c r="U116" s="108">
        <v>0</v>
      </c>
      <c r="V116" s="108">
        <v>0</v>
      </c>
      <c r="W116" s="45">
        <v>1849023.5399999998</v>
      </c>
      <c r="X116" s="50">
        <v>289046.15999999992</v>
      </c>
      <c r="Y116" s="108">
        <v>0</v>
      </c>
      <c r="Z116" s="108">
        <v>0</v>
      </c>
      <c r="AA116" s="45">
        <v>1137306.7799999998</v>
      </c>
      <c r="AB116" s="108">
        <v>0</v>
      </c>
      <c r="AC116" s="108">
        <v>0</v>
      </c>
      <c r="AD116" s="108">
        <v>0</v>
      </c>
      <c r="AE116" s="108">
        <v>0</v>
      </c>
      <c r="AF116" s="108">
        <v>0</v>
      </c>
      <c r="AG116" s="108">
        <v>0</v>
      </c>
      <c r="AH116" s="108">
        <v>0</v>
      </c>
      <c r="AI116" s="108">
        <v>0</v>
      </c>
      <c r="AJ116" s="108">
        <v>0</v>
      </c>
      <c r="AK116" s="108">
        <v>0</v>
      </c>
      <c r="AL116" s="45">
        <v>643455.24</v>
      </c>
      <c r="AM116" s="108">
        <v>0</v>
      </c>
      <c r="AN116" s="45">
        <v>177204.84000000005</v>
      </c>
      <c r="AO116" s="108">
        <v>0</v>
      </c>
      <c r="AP116" s="108">
        <v>0</v>
      </c>
      <c r="AQ116" s="110">
        <v>8618643.25</v>
      </c>
      <c r="AR116" s="45">
        <v>0</v>
      </c>
      <c r="AS116" s="45">
        <v>0</v>
      </c>
      <c r="AT116" s="108">
        <v>0</v>
      </c>
      <c r="AU116" s="108">
        <v>0</v>
      </c>
      <c r="AV116" s="45">
        <v>0</v>
      </c>
      <c r="AW116" s="108">
        <v>0</v>
      </c>
      <c r="AX116" s="108">
        <v>0</v>
      </c>
      <c r="AY116" s="108">
        <v>0</v>
      </c>
      <c r="AZ116" s="108">
        <v>0</v>
      </c>
      <c r="BA116" s="108">
        <v>0</v>
      </c>
      <c r="BB116" s="108">
        <v>0</v>
      </c>
      <c r="BC116" s="45">
        <v>232556.95</v>
      </c>
      <c r="BD116" s="108">
        <v>0</v>
      </c>
      <c r="BE116" s="108">
        <v>0</v>
      </c>
      <c r="BF116" s="108">
        <v>0</v>
      </c>
      <c r="BG116" s="108">
        <v>0</v>
      </c>
      <c r="BH116" s="108">
        <v>0</v>
      </c>
      <c r="BI116" s="108">
        <v>0</v>
      </c>
      <c r="BJ116" s="45">
        <v>0</v>
      </c>
      <c r="BK116" s="110">
        <v>232556.95</v>
      </c>
      <c r="BL116" s="108">
        <v>0</v>
      </c>
      <c r="BM116" s="108">
        <v>0</v>
      </c>
      <c r="BN116" s="108">
        <v>0</v>
      </c>
      <c r="BO116" s="108">
        <v>0</v>
      </c>
      <c r="BP116" s="46">
        <v>8851200.1999999974</v>
      </c>
    </row>
    <row r="117" spans="1:68" hidden="1" x14ac:dyDescent="0.25">
      <c r="A117" s="107" t="s">
        <v>388</v>
      </c>
      <c r="B117" s="44" t="s">
        <v>193</v>
      </c>
      <c r="C117" s="108">
        <v>0</v>
      </c>
      <c r="D117" s="108">
        <v>0</v>
      </c>
      <c r="E117" s="108">
        <v>0</v>
      </c>
      <c r="F117" s="108">
        <v>0</v>
      </c>
      <c r="G117" s="45">
        <v>-1400.61</v>
      </c>
      <c r="H117" s="45">
        <v>82202.069999999992</v>
      </c>
      <c r="I117" s="45">
        <v>132865.25</v>
      </c>
      <c r="J117" s="45">
        <v>174426.9</v>
      </c>
      <c r="K117" s="108">
        <v>0</v>
      </c>
      <c r="L117" s="45">
        <v>2309652.06</v>
      </c>
      <c r="M117" s="45">
        <v>96237.12000000001</v>
      </c>
      <c r="N117" s="45">
        <v>113218.01000000002</v>
      </c>
      <c r="O117" s="45">
        <v>1816502.6199999996</v>
      </c>
      <c r="P117" s="108">
        <v>0</v>
      </c>
      <c r="Q117" s="108">
        <v>0</v>
      </c>
      <c r="R117" s="108">
        <v>0</v>
      </c>
      <c r="S117" s="108">
        <v>0</v>
      </c>
      <c r="T117" s="45">
        <v>495329.52</v>
      </c>
      <c r="U117" s="108">
        <v>0</v>
      </c>
      <c r="V117" s="108">
        <v>0</v>
      </c>
      <c r="W117" s="45">
        <v>1801583.09</v>
      </c>
      <c r="X117" s="108">
        <v>0</v>
      </c>
      <c r="Y117" s="108">
        <v>0</v>
      </c>
      <c r="Z117" s="108">
        <v>0</v>
      </c>
      <c r="AA117" s="45">
        <v>1108131.3700000001</v>
      </c>
      <c r="AB117" s="108">
        <v>0</v>
      </c>
      <c r="AC117" s="108">
        <v>0</v>
      </c>
      <c r="AD117" s="108">
        <v>0</v>
      </c>
      <c r="AE117" s="108">
        <v>0</v>
      </c>
      <c r="AF117" s="108">
        <v>0</v>
      </c>
      <c r="AG117" s="108">
        <v>0</v>
      </c>
      <c r="AH117" s="108">
        <v>0</v>
      </c>
      <c r="AI117" s="108">
        <v>0</v>
      </c>
      <c r="AJ117" s="108">
        <v>0</v>
      </c>
      <c r="AK117" s="108">
        <v>0</v>
      </c>
      <c r="AL117" s="45">
        <v>626944.98</v>
      </c>
      <c r="AM117" s="108">
        <v>0</v>
      </c>
      <c r="AN117" s="45">
        <v>172664.46000000002</v>
      </c>
      <c r="AO117" s="108">
        <v>0</v>
      </c>
      <c r="AP117" s="108">
        <v>0</v>
      </c>
      <c r="AQ117" s="110">
        <v>8928356.8399999999</v>
      </c>
      <c r="AR117" s="45">
        <v>0</v>
      </c>
      <c r="AS117" s="45">
        <v>-1972.09</v>
      </c>
      <c r="AT117" s="108">
        <v>0</v>
      </c>
      <c r="AU117" s="108">
        <v>0</v>
      </c>
      <c r="AV117" s="45">
        <v>-829.12</v>
      </c>
      <c r="AW117" s="108">
        <v>0</v>
      </c>
      <c r="AX117" s="108">
        <v>0</v>
      </c>
      <c r="AY117" s="108">
        <v>0</v>
      </c>
      <c r="AZ117" s="108">
        <v>0</v>
      </c>
      <c r="BA117" s="108">
        <v>0</v>
      </c>
      <c r="BB117" s="108">
        <v>0</v>
      </c>
      <c r="BC117" s="45">
        <v>163306.62</v>
      </c>
      <c r="BD117" s="108">
        <v>0</v>
      </c>
      <c r="BE117" s="108">
        <v>0</v>
      </c>
      <c r="BF117" s="108">
        <v>0</v>
      </c>
      <c r="BG117" s="108">
        <v>0</v>
      </c>
      <c r="BH117" s="108">
        <v>0</v>
      </c>
      <c r="BI117" s="108">
        <v>0</v>
      </c>
      <c r="BJ117" s="45">
        <v>-1409.96</v>
      </c>
      <c r="BK117" s="110">
        <v>159095.45000000001</v>
      </c>
      <c r="BL117" s="108">
        <v>0</v>
      </c>
      <c r="BM117" s="108">
        <v>0</v>
      </c>
      <c r="BN117" s="108">
        <v>0</v>
      </c>
      <c r="BO117" s="108">
        <v>0</v>
      </c>
      <c r="BP117" s="46">
        <v>9087452.290000001</v>
      </c>
    </row>
    <row r="118" spans="1:68" hidden="1" x14ac:dyDescent="0.25">
      <c r="A118" s="107" t="s">
        <v>384</v>
      </c>
      <c r="B118" s="44" t="s">
        <v>188</v>
      </c>
      <c r="C118" s="108">
        <v>0</v>
      </c>
      <c r="D118" s="108">
        <v>0</v>
      </c>
      <c r="E118" s="108">
        <v>0</v>
      </c>
      <c r="F118" s="108">
        <v>0</v>
      </c>
      <c r="G118" s="45">
        <v>0</v>
      </c>
      <c r="H118" s="45">
        <v>53711.73000000001</v>
      </c>
      <c r="I118" s="45">
        <v>87115.650000000023</v>
      </c>
      <c r="J118" s="45">
        <v>115117.01999999999</v>
      </c>
      <c r="K118" s="108">
        <v>0</v>
      </c>
      <c r="L118" s="45">
        <v>1816014.1199999994</v>
      </c>
      <c r="M118" s="45">
        <v>75665.64</v>
      </c>
      <c r="N118" s="108">
        <v>0</v>
      </c>
      <c r="O118" s="45">
        <v>1565847.15</v>
      </c>
      <c r="P118" s="108">
        <v>0</v>
      </c>
      <c r="Q118" s="108">
        <v>0</v>
      </c>
      <c r="R118" s="108">
        <v>0</v>
      </c>
      <c r="S118" s="108">
        <v>0</v>
      </c>
      <c r="T118" s="45">
        <v>389464.14</v>
      </c>
      <c r="U118" s="108">
        <v>0</v>
      </c>
      <c r="V118" s="108">
        <v>0</v>
      </c>
      <c r="W118" s="45">
        <v>1416538.0200000003</v>
      </c>
      <c r="X118" s="108">
        <v>0</v>
      </c>
      <c r="Y118" s="108">
        <v>0</v>
      </c>
      <c r="Z118" s="108">
        <v>0</v>
      </c>
      <c r="AA118" s="45">
        <v>871291.55999999982</v>
      </c>
      <c r="AB118" s="108">
        <v>0</v>
      </c>
      <c r="AC118" s="108">
        <v>0</v>
      </c>
      <c r="AD118" s="108">
        <v>0</v>
      </c>
      <c r="AE118" s="108">
        <v>0</v>
      </c>
      <c r="AF118" s="108">
        <v>0</v>
      </c>
      <c r="AG118" s="108">
        <v>0</v>
      </c>
      <c r="AH118" s="108">
        <v>0</v>
      </c>
      <c r="AI118" s="108">
        <v>0</v>
      </c>
      <c r="AJ118" s="108">
        <v>0</v>
      </c>
      <c r="AK118" s="108">
        <v>0</v>
      </c>
      <c r="AL118" s="45">
        <v>492951.72000000015</v>
      </c>
      <c r="AM118" s="108">
        <v>0</v>
      </c>
      <c r="AN118" s="45">
        <v>135756.84000000003</v>
      </c>
      <c r="AO118" s="108">
        <v>0</v>
      </c>
      <c r="AP118" s="108">
        <v>0</v>
      </c>
      <c r="AQ118" s="110">
        <v>7019473.589999998</v>
      </c>
      <c r="AR118" s="45">
        <v>0</v>
      </c>
      <c r="AS118" s="45">
        <v>-7632.64</v>
      </c>
      <c r="AT118" s="108">
        <v>0</v>
      </c>
      <c r="AU118" s="108">
        <v>0</v>
      </c>
      <c r="AV118" s="45">
        <v>0</v>
      </c>
      <c r="AW118" s="108">
        <v>0</v>
      </c>
      <c r="AX118" s="108">
        <v>0</v>
      </c>
      <c r="AY118" s="108">
        <v>0</v>
      </c>
      <c r="AZ118" s="108">
        <v>0</v>
      </c>
      <c r="BA118" s="108">
        <v>0</v>
      </c>
      <c r="BB118" s="108">
        <v>0</v>
      </c>
      <c r="BC118" s="45">
        <v>141889.93</v>
      </c>
      <c r="BD118" s="108">
        <v>0</v>
      </c>
      <c r="BE118" s="108">
        <v>0</v>
      </c>
      <c r="BF118" s="108">
        <v>0</v>
      </c>
      <c r="BG118" s="108">
        <v>0</v>
      </c>
      <c r="BH118" s="108">
        <v>0</v>
      </c>
      <c r="BI118" s="108">
        <v>0</v>
      </c>
      <c r="BJ118" s="45">
        <v>-2271.4899999999998</v>
      </c>
      <c r="BK118" s="110">
        <v>131985.79999999999</v>
      </c>
      <c r="BL118" s="108">
        <v>0</v>
      </c>
      <c r="BM118" s="108">
        <v>0</v>
      </c>
      <c r="BN118" s="108">
        <v>0</v>
      </c>
      <c r="BO118" s="108">
        <v>0</v>
      </c>
      <c r="BP118" s="46">
        <v>7151459.3899999987</v>
      </c>
    </row>
    <row r="119" spans="1:68" hidden="1" x14ac:dyDescent="0.25">
      <c r="A119" s="107" t="s">
        <v>131</v>
      </c>
      <c r="B119" s="44" t="s">
        <v>133</v>
      </c>
      <c r="C119" s="108">
        <v>0</v>
      </c>
      <c r="D119" s="108">
        <v>0</v>
      </c>
      <c r="E119" s="108">
        <v>0</v>
      </c>
      <c r="F119" s="108">
        <v>0</v>
      </c>
      <c r="G119" s="45">
        <v>0</v>
      </c>
      <c r="H119" s="45">
        <v>121196.68999999999</v>
      </c>
      <c r="I119" s="45">
        <v>196125.19999999998</v>
      </c>
      <c r="J119" s="45">
        <v>257758.41</v>
      </c>
      <c r="K119" s="108">
        <v>0</v>
      </c>
      <c r="L119" s="45">
        <v>2023135.7400000002</v>
      </c>
      <c r="M119" s="45">
        <v>84297.719999999987</v>
      </c>
      <c r="N119" s="45">
        <v>99173.39999999998</v>
      </c>
      <c r="O119" s="45">
        <v>1076862.69</v>
      </c>
      <c r="P119" s="108">
        <v>0</v>
      </c>
      <c r="Q119" s="108">
        <v>0</v>
      </c>
      <c r="R119" s="108">
        <v>0</v>
      </c>
      <c r="S119" s="108">
        <v>0</v>
      </c>
      <c r="T119" s="45">
        <v>433883.39999999991</v>
      </c>
      <c r="U119" s="108">
        <v>0</v>
      </c>
      <c r="V119" s="108">
        <v>0</v>
      </c>
      <c r="W119" s="45">
        <v>1578096.5999999996</v>
      </c>
      <c r="X119" s="108">
        <v>0</v>
      </c>
      <c r="Y119" s="108">
        <v>0</v>
      </c>
      <c r="Z119" s="108">
        <v>0</v>
      </c>
      <c r="AA119" s="45">
        <v>970664.45999999985</v>
      </c>
      <c r="AB119" s="108">
        <v>0</v>
      </c>
      <c r="AC119" s="108">
        <v>0</v>
      </c>
      <c r="AD119" s="108">
        <v>0</v>
      </c>
      <c r="AE119" s="108">
        <v>0</v>
      </c>
      <c r="AF119" s="108">
        <v>0</v>
      </c>
      <c r="AG119" s="108">
        <v>0</v>
      </c>
      <c r="AH119" s="108">
        <v>0</v>
      </c>
      <c r="AI119" s="108">
        <v>0</v>
      </c>
      <c r="AJ119" s="108">
        <v>0</v>
      </c>
      <c r="AK119" s="108">
        <v>0</v>
      </c>
      <c r="AL119" s="45">
        <v>549173.4</v>
      </c>
      <c r="AM119" s="108">
        <v>0</v>
      </c>
      <c r="AN119" s="45">
        <v>151240.87000000002</v>
      </c>
      <c r="AO119" s="108">
        <v>0</v>
      </c>
      <c r="AP119" s="108">
        <v>0</v>
      </c>
      <c r="AQ119" s="110">
        <v>7541608.5800000001</v>
      </c>
      <c r="AR119" s="45">
        <v>0</v>
      </c>
      <c r="AS119" s="45">
        <v>0</v>
      </c>
      <c r="AT119" s="108">
        <v>0</v>
      </c>
      <c r="AU119" s="108">
        <v>0</v>
      </c>
      <c r="AV119" s="45">
        <v>0</v>
      </c>
      <c r="AW119" s="108">
        <v>0</v>
      </c>
      <c r="AX119" s="108">
        <v>0</v>
      </c>
      <c r="AY119" s="108">
        <v>0</v>
      </c>
      <c r="AZ119" s="108">
        <v>0</v>
      </c>
      <c r="BA119" s="108">
        <v>0</v>
      </c>
      <c r="BB119" s="108">
        <v>0</v>
      </c>
      <c r="BC119" s="45">
        <v>173659.58999999997</v>
      </c>
      <c r="BD119" s="108">
        <v>0</v>
      </c>
      <c r="BE119" s="108">
        <v>0</v>
      </c>
      <c r="BF119" s="108">
        <v>0</v>
      </c>
      <c r="BG119" s="108">
        <v>0</v>
      </c>
      <c r="BH119" s="108">
        <v>0</v>
      </c>
      <c r="BI119" s="108">
        <v>0</v>
      </c>
      <c r="BJ119" s="45">
        <v>0</v>
      </c>
      <c r="BK119" s="110">
        <v>173659.58999999997</v>
      </c>
      <c r="BL119" s="108">
        <v>0</v>
      </c>
      <c r="BM119" s="108">
        <v>0</v>
      </c>
      <c r="BN119" s="108">
        <v>0</v>
      </c>
      <c r="BO119" s="108">
        <v>0</v>
      </c>
      <c r="BP119" s="46">
        <v>7715268.1700000018</v>
      </c>
    </row>
    <row r="120" spans="1:68" hidden="1" x14ac:dyDescent="0.25">
      <c r="A120" s="107" t="s">
        <v>362</v>
      </c>
      <c r="B120" s="44" t="s">
        <v>156</v>
      </c>
      <c r="C120" s="108">
        <v>0</v>
      </c>
      <c r="D120" s="108">
        <v>0</v>
      </c>
      <c r="E120" s="108">
        <v>0</v>
      </c>
      <c r="F120" s="108">
        <v>0</v>
      </c>
      <c r="G120" s="45">
        <v>0</v>
      </c>
      <c r="H120" s="45">
        <v>96411.26999999999</v>
      </c>
      <c r="I120" s="45">
        <v>156210.88000000003</v>
      </c>
      <c r="J120" s="45">
        <v>205531.4</v>
      </c>
      <c r="K120" s="108">
        <v>0</v>
      </c>
      <c r="L120" s="45">
        <v>1523164.1999999997</v>
      </c>
      <c r="M120" s="45">
        <v>62852.339999999989</v>
      </c>
      <c r="N120" s="108">
        <v>0</v>
      </c>
      <c r="O120" s="45">
        <v>656857.15999999992</v>
      </c>
      <c r="P120" s="108">
        <v>0</v>
      </c>
      <c r="Q120" s="108">
        <v>0</v>
      </c>
      <c r="R120" s="108">
        <v>0</v>
      </c>
      <c r="S120" s="108">
        <v>0</v>
      </c>
      <c r="T120" s="45">
        <v>326659.19999999995</v>
      </c>
      <c r="U120" s="108">
        <v>0</v>
      </c>
      <c r="V120" s="108">
        <v>0</v>
      </c>
      <c r="W120" s="45">
        <v>1188108.78</v>
      </c>
      <c r="X120" s="108">
        <v>0</v>
      </c>
      <c r="Y120" s="108">
        <v>0</v>
      </c>
      <c r="Z120" s="108">
        <v>0</v>
      </c>
      <c r="AA120" s="45">
        <v>729225.24000000011</v>
      </c>
      <c r="AB120" s="108">
        <v>0</v>
      </c>
      <c r="AC120" s="108">
        <v>0</v>
      </c>
      <c r="AD120" s="108">
        <v>0</v>
      </c>
      <c r="AE120" s="108">
        <v>0</v>
      </c>
      <c r="AF120" s="108">
        <v>0</v>
      </c>
      <c r="AG120" s="108">
        <v>0</v>
      </c>
      <c r="AH120" s="108">
        <v>0</v>
      </c>
      <c r="AI120" s="108">
        <v>0</v>
      </c>
      <c r="AJ120" s="108">
        <v>0</v>
      </c>
      <c r="AK120" s="108">
        <v>0</v>
      </c>
      <c r="AL120" s="45">
        <v>413459.81999999989</v>
      </c>
      <c r="AM120" s="108">
        <v>0</v>
      </c>
      <c r="AN120" s="45">
        <v>113857.92000000003</v>
      </c>
      <c r="AO120" s="108">
        <v>0</v>
      </c>
      <c r="AP120" s="108">
        <v>0</v>
      </c>
      <c r="AQ120" s="110">
        <v>5472338.209999999</v>
      </c>
      <c r="AR120" s="45">
        <v>0</v>
      </c>
      <c r="AS120" s="45">
        <v>0</v>
      </c>
      <c r="AT120" s="108">
        <v>0</v>
      </c>
      <c r="AU120" s="108">
        <v>0</v>
      </c>
      <c r="AV120" s="45">
        <v>0</v>
      </c>
      <c r="AW120" s="108">
        <v>0</v>
      </c>
      <c r="AX120" s="108">
        <v>0</v>
      </c>
      <c r="AY120" s="108">
        <v>0</v>
      </c>
      <c r="AZ120" s="108">
        <v>0</v>
      </c>
      <c r="BA120" s="108">
        <v>0</v>
      </c>
      <c r="BB120" s="108">
        <v>0</v>
      </c>
      <c r="BC120" s="45">
        <v>211991.12999999998</v>
      </c>
      <c r="BD120" s="108">
        <v>0</v>
      </c>
      <c r="BE120" s="108">
        <v>0</v>
      </c>
      <c r="BF120" s="108">
        <v>0</v>
      </c>
      <c r="BG120" s="108">
        <v>0</v>
      </c>
      <c r="BH120" s="108">
        <v>0</v>
      </c>
      <c r="BI120" s="108">
        <v>0</v>
      </c>
      <c r="BJ120" s="45">
        <v>0</v>
      </c>
      <c r="BK120" s="110">
        <v>211991.12999999998</v>
      </c>
      <c r="BL120" s="108">
        <v>0</v>
      </c>
      <c r="BM120" s="108">
        <v>0</v>
      </c>
      <c r="BN120" s="108">
        <v>0</v>
      </c>
      <c r="BO120" s="108">
        <v>0</v>
      </c>
      <c r="BP120" s="46">
        <v>5684329.3400000008</v>
      </c>
    </row>
    <row r="121" spans="1:68" hidden="1" x14ac:dyDescent="0.25">
      <c r="A121" s="107" t="s">
        <v>403</v>
      </c>
      <c r="B121" s="44" t="s">
        <v>223</v>
      </c>
      <c r="C121" s="108">
        <v>0</v>
      </c>
      <c r="D121" s="108">
        <v>0</v>
      </c>
      <c r="E121" s="108">
        <v>0</v>
      </c>
      <c r="F121" s="108">
        <v>0</v>
      </c>
      <c r="G121" s="45">
        <v>140332.56000000003</v>
      </c>
      <c r="H121" s="45">
        <v>99339.489999999991</v>
      </c>
      <c r="I121" s="45">
        <v>160682.86000000002</v>
      </c>
      <c r="J121" s="45">
        <v>211094.65</v>
      </c>
      <c r="K121" s="108">
        <v>0</v>
      </c>
      <c r="L121" s="45">
        <v>1730515.3599999996</v>
      </c>
      <c r="M121" s="45">
        <v>72105.55</v>
      </c>
      <c r="N121" s="108">
        <v>0</v>
      </c>
      <c r="O121" s="45">
        <v>854347.82999999984</v>
      </c>
      <c r="P121" s="108">
        <v>0</v>
      </c>
      <c r="Q121" s="108">
        <v>0</v>
      </c>
      <c r="R121" s="108">
        <v>0</v>
      </c>
      <c r="S121" s="108">
        <v>0</v>
      </c>
      <c r="T121" s="45">
        <v>370038.89</v>
      </c>
      <c r="U121" s="108">
        <v>0</v>
      </c>
      <c r="V121" s="108">
        <v>0</v>
      </c>
      <c r="W121" s="45">
        <v>1349849.7</v>
      </c>
      <c r="X121" s="108">
        <v>0</v>
      </c>
      <c r="Y121" s="108">
        <v>0</v>
      </c>
      <c r="Z121" s="108">
        <v>0</v>
      </c>
      <c r="AA121" s="45">
        <v>830270.74000000011</v>
      </c>
      <c r="AB121" s="108">
        <v>0</v>
      </c>
      <c r="AC121" s="108">
        <v>0</v>
      </c>
      <c r="AD121" s="108">
        <v>0</v>
      </c>
      <c r="AE121" s="108">
        <v>0</v>
      </c>
      <c r="AF121" s="108">
        <v>0</v>
      </c>
      <c r="AG121" s="108">
        <v>0</v>
      </c>
      <c r="AH121" s="108">
        <v>0</v>
      </c>
      <c r="AI121" s="108">
        <v>0</v>
      </c>
      <c r="AJ121" s="108">
        <v>0</v>
      </c>
      <c r="AK121" s="108">
        <v>0</v>
      </c>
      <c r="AL121" s="45">
        <v>469728.09</v>
      </c>
      <c r="AM121" s="108">
        <v>0</v>
      </c>
      <c r="AN121" s="45">
        <v>129368.10000000003</v>
      </c>
      <c r="AO121" s="108">
        <v>0</v>
      </c>
      <c r="AP121" s="108">
        <v>0</v>
      </c>
      <c r="AQ121" s="110">
        <v>6417673.8199999994</v>
      </c>
      <c r="AR121" s="45">
        <v>998257.67</v>
      </c>
      <c r="AS121" s="45">
        <v>168822.7</v>
      </c>
      <c r="AT121" s="108">
        <v>0</v>
      </c>
      <c r="AU121" s="108">
        <v>0</v>
      </c>
      <c r="AV121" s="45">
        <v>882550.62999999989</v>
      </c>
      <c r="AW121" s="108">
        <v>0</v>
      </c>
      <c r="AX121" s="108">
        <v>0</v>
      </c>
      <c r="AY121" s="108">
        <v>0</v>
      </c>
      <c r="AZ121" s="108">
        <v>0</v>
      </c>
      <c r="BA121" s="108">
        <v>0</v>
      </c>
      <c r="BB121" s="108">
        <v>0</v>
      </c>
      <c r="BC121" s="45">
        <v>188701.19</v>
      </c>
      <c r="BD121" s="108">
        <v>0</v>
      </c>
      <c r="BE121" s="108">
        <v>0</v>
      </c>
      <c r="BF121" s="108">
        <v>0</v>
      </c>
      <c r="BG121" s="108">
        <v>0</v>
      </c>
      <c r="BH121" s="108">
        <v>0</v>
      </c>
      <c r="BI121" s="108">
        <v>0</v>
      </c>
      <c r="BJ121" s="45">
        <v>1481260.2699999998</v>
      </c>
      <c r="BK121" s="110">
        <v>3719592.4600000004</v>
      </c>
      <c r="BL121" s="108">
        <v>0</v>
      </c>
      <c r="BM121" s="108">
        <v>0</v>
      </c>
      <c r="BN121" s="108">
        <v>0</v>
      </c>
      <c r="BO121" s="108">
        <v>0</v>
      </c>
      <c r="BP121" s="46">
        <v>10137266.279999999</v>
      </c>
    </row>
    <row r="122" spans="1:68" hidden="1" x14ac:dyDescent="0.25">
      <c r="A122" s="107" t="s">
        <v>404</v>
      </c>
      <c r="B122" s="44" t="s">
        <v>224</v>
      </c>
      <c r="C122" s="108">
        <v>0</v>
      </c>
      <c r="D122" s="108">
        <v>0</v>
      </c>
      <c r="E122" s="108">
        <v>0</v>
      </c>
      <c r="F122" s="108">
        <v>0</v>
      </c>
      <c r="G122" s="45">
        <v>37344.970000000008</v>
      </c>
      <c r="H122" s="45">
        <v>24352.6</v>
      </c>
      <c r="I122" s="45">
        <v>39392.270000000004</v>
      </c>
      <c r="J122" s="45">
        <v>51808.549999999996</v>
      </c>
      <c r="K122" s="108">
        <v>0</v>
      </c>
      <c r="L122" s="45">
        <v>455475.89999999997</v>
      </c>
      <c r="M122" s="45">
        <v>18977.759999999998</v>
      </c>
      <c r="N122" s="108">
        <v>0</v>
      </c>
      <c r="O122" s="45">
        <v>241550.69</v>
      </c>
      <c r="P122" s="108">
        <v>0</v>
      </c>
      <c r="Q122" s="108">
        <v>0</v>
      </c>
      <c r="R122" s="108">
        <v>0</v>
      </c>
      <c r="S122" s="108">
        <v>0</v>
      </c>
      <c r="T122" s="45">
        <v>97681.739999999991</v>
      </c>
      <c r="U122" s="108">
        <v>0</v>
      </c>
      <c r="V122" s="108">
        <v>0</v>
      </c>
      <c r="W122" s="45">
        <v>355282.43999999994</v>
      </c>
      <c r="X122" s="108">
        <v>0</v>
      </c>
      <c r="Y122" s="108">
        <v>0</v>
      </c>
      <c r="Z122" s="108">
        <v>0</v>
      </c>
      <c r="AA122" s="45">
        <v>218529.18</v>
      </c>
      <c r="AB122" s="108">
        <v>0</v>
      </c>
      <c r="AC122" s="108">
        <v>0</v>
      </c>
      <c r="AD122" s="108">
        <v>0</v>
      </c>
      <c r="AE122" s="108">
        <v>0</v>
      </c>
      <c r="AF122" s="108">
        <v>0</v>
      </c>
      <c r="AG122" s="108">
        <v>0</v>
      </c>
      <c r="AH122" s="108">
        <v>0</v>
      </c>
      <c r="AI122" s="108">
        <v>0</v>
      </c>
      <c r="AJ122" s="108">
        <v>0</v>
      </c>
      <c r="AK122" s="108">
        <v>0</v>
      </c>
      <c r="AL122" s="45">
        <v>123637.26000000004</v>
      </c>
      <c r="AM122" s="108">
        <v>0</v>
      </c>
      <c r="AN122" s="45">
        <v>34049.039999999994</v>
      </c>
      <c r="AO122" s="108">
        <v>0</v>
      </c>
      <c r="AP122" s="108">
        <v>0</v>
      </c>
      <c r="AQ122" s="110">
        <v>1698082.4000000006</v>
      </c>
      <c r="AR122" s="45">
        <v>351956.85</v>
      </c>
      <c r="AS122" s="45">
        <v>32112.980000000007</v>
      </c>
      <c r="AT122" s="108">
        <v>0</v>
      </c>
      <c r="AU122" s="108">
        <v>0</v>
      </c>
      <c r="AV122" s="45">
        <v>212322.29</v>
      </c>
      <c r="AW122" s="108">
        <v>0</v>
      </c>
      <c r="AX122" s="108">
        <v>0</v>
      </c>
      <c r="AY122" s="108">
        <v>0</v>
      </c>
      <c r="AZ122" s="108">
        <v>0</v>
      </c>
      <c r="BA122" s="108">
        <v>0</v>
      </c>
      <c r="BB122" s="108">
        <v>0</v>
      </c>
      <c r="BC122" s="45">
        <v>51939.289999999994</v>
      </c>
      <c r="BD122" s="108">
        <v>0</v>
      </c>
      <c r="BE122" s="108">
        <v>0</v>
      </c>
      <c r="BF122" s="108">
        <v>0</v>
      </c>
      <c r="BG122" s="108">
        <v>0</v>
      </c>
      <c r="BH122" s="108">
        <v>0</v>
      </c>
      <c r="BI122" s="108">
        <v>0</v>
      </c>
      <c r="BJ122" s="45">
        <v>361938.99</v>
      </c>
      <c r="BK122" s="110">
        <v>1010270.4000000001</v>
      </c>
      <c r="BL122" s="108">
        <v>0</v>
      </c>
      <c r="BM122" s="108">
        <v>0</v>
      </c>
      <c r="BN122" s="108">
        <v>0</v>
      </c>
      <c r="BO122" s="108">
        <v>0</v>
      </c>
      <c r="BP122" s="46">
        <v>2708352.8000000007</v>
      </c>
    </row>
    <row r="123" spans="1:68" hidden="1" x14ac:dyDescent="0.25">
      <c r="A123" s="107" t="s">
        <v>405</v>
      </c>
      <c r="B123" s="44" t="s">
        <v>225</v>
      </c>
      <c r="C123" s="108">
        <v>0</v>
      </c>
      <c r="D123" s="108">
        <v>0</v>
      </c>
      <c r="E123" s="108">
        <v>0</v>
      </c>
      <c r="F123" s="108">
        <v>0</v>
      </c>
      <c r="G123" s="45">
        <v>0</v>
      </c>
      <c r="H123" s="45">
        <v>22770.379999999997</v>
      </c>
      <c r="I123" s="45">
        <v>36814.219999999994</v>
      </c>
      <c r="J123" s="45">
        <v>48325.64</v>
      </c>
      <c r="K123" s="108">
        <v>0</v>
      </c>
      <c r="L123" s="45">
        <v>460879.98000000004</v>
      </c>
      <c r="M123" s="45">
        <v>19203.12</v>
      </c>
      <c r="N123" s="108">
        <v>0</v>
      </c>
      <c r="O123" s="45">
        <v>242630.99999999994</v>
      </c>
      <c r="P123" s="108">
        <v>0</v>
      </c>
      <c r="Q123" s="108">
        <v>0</v>
      </c>
      <c r="R123" s="108">
        <v>0</v>
      </c>
      <c r="S123" s="108">
        <v>0</v>
      </c>
      <c r="T123" s="45">
        <v>98840.7</v>
      </c>
      <c r="U123" s="108">
        <v>0</v>
      </c>
      <c r="V123" s="108">
        <v>0</v>
      </c>
      <c r="W123" s="45">
        <v>359498.10000000003</v>
      </c>
      <c r="X123" s="108">
        <v>0</v>
      </c>
      <c r="Y123" s="108">
        <v>0</v>
      </c>
      <c r="Z123" s="108">
        <v>0</v>
      </c>
      <c r="AA123" s="45">
        <v>221122.20000000004</v>
      </c>
      <c r="AB123" s="108">
        <v>0</v>
      </c>
      <c r="AC123" s="108">
        <v>0</v>
      </c>
      <c r="AD123" s="108">
        <v>0</v>
      </c>
      <c r="AE123" s="108">
        <v>0</v>
      </c>
      <c r="AF123" s="108">
        <v>0</v>
      </c>
      <c r="AG123" s="108">
        <v>0</v>
      </c>
      <c r="AH123" s="108">
        <v>0</v>
      </c>
      <c r="AI123" s="108">
        <v>0</v>
      </c>
      <c r="AJ123" s="108">
        <v>0</v>
      </c>
      <c r="AK123" s="108">
        <v>0</v>
      </c>
      <c r="AL123" s="45">
        <v>125104.43999999999</v>
      </c>
      <c r="AM123" s="108">
        <v>0</v>
      </c>
      <c r="AN123" s="45">
        <v>34453.80000000001</v>
      </c>
      <c r="AO123" s="108">
        <v>0</v>
      </c>
      <c r="AP123" s="108">
        <v>0</v>
      </c>
      <c r="AQ123" s="110">
        <v>1669643.5800000003</v>
      </c>
      <c r="AR123" s="45">
        <v>0</v>
      </c>
      <c r="AS123" s="45">
        <v>0</v>
      </c>
      <c r="AT123" s="108">
        <v>0</v>
      </c>
      <c r="AU123" s="108">
        <v>0</v>
      </c>
      <c r="AV123" s="45">
        <v>0</v>
      </c>
      <c r="AW123" s="108">
        <v>0</v>
      </c>
      <c r="AX123" s="108">
        <v>0</v>
      </c>
      <c r="AY123" s="108">
        <v>0</v>
      </c>
      <c r="AZ123" s="108">
        <v>0</v>
      </c>
      <c r="BA123" s="108">
        <v>0</v>
      </c>
      <c r="BB123" s="108">
        <v>0</v>
      </c>
      <c r="BC123" s="45">
        <v>53817.380000000005</v>
      </c>
      <c r="BD123" s="108">
        <v>0</v>
      </c>
      <c r="BE123" s="108">
        <v>0</v>
      </c>
      <c r="BF123" s="108">
        <v>0</v>
      </c>
      <c r="BG123" s="108">
        <v>0</v>
      </c>
      <c r="BH123" s="108">
        <v>0</v>
      </c>
      <c r="BI123" s="108">
        <v>0</v>
      </c>
      <c r="BJ123" s="45">
        <v>0</v>
      </c>
      <c r="BK123" s="110">
        <v>53817.380000000005</v>
      </c>
      <c r="BL123" s="108">
        <v>0</v>
      </c>
      <c r="BM123" s="108">
        <v>0</v>
      </c>
      <c r="BN123" s="108">
        <v>0</v>
      </c>
      <c r="BO123" s="108">
        <v>0</v>
      </c>
      <c r="BP123" s="46">
        <v>1723460.9600000002</v>
      </c>
    </row>
    <row r="124" spans="1:68" hidden="1" x14ac:dyDescent="0.25">
      <c r="A124" s="107" t="s">
        <v>275</v>
      </c>
      <c r="B124" s="44" t="s">
        <v>200</v>
      </c>
      <c r="C124" s="108">
        <v>0</v>
      </c>
      <c r="D124" s="108">
        <v>0</v>
      </c>
      <c r="E124" s="108">
        <v>0</v>
      </c>
      <c r="F124" s="108">
        <v>0</v>
      </c>
      <c r="G124" s="45">
        <v>236924.65999999997</v>
      </c>
      <c r="H124" s="45">
        <v>78659.520000000004</v>
      </c>
      <c r="I124" s="45">
        <v>127616.32000000002</v>
      </c>
      <c r="J124" s="45">
        <v>166715.26</v>
      </c>
      <c r="K124" s="108">
        <v>0</v>
      </c>
      <c r="L124" s="45">
        <v>2525944.8499999992</v>
      </c>
      <c r="M124" s="45">
        <v>105200.31000000001</v>
      </c>
      <c r="N124" s="108">
        <v>0</v>
      </c>
      <c r="O124" s="45">
        <v>1176937.1400000001</v>
      </c>
      <c r="P124" s="108">
        <v>0</v>
      </c>
      <c r="Q124" s="108">
        <v>0</v>
      </c>
      <c r="R124" s="108">
        <v>0</v>
      </c>
      <c r="S124" s="108">
        <v>0</v>
      </c>
      <c r="T124" s="45">
        <v>541468.19999999995</v>
      </c>
      <c r="U124" s="108">
        <v>0</v>
      </c>
      <c r="V124" s="108">
        <v>0</v>
      </c>
      <c r="W124" s="45">
        <v>1969397.9699999993</v>
      </c>
      <c r="X124" s="108">
        <v>0</v>
      </c>
      <c r="Y124" s="108">
        <v>0</v>
      </c>
      <c r="Z124" s="108">
        <v>0</v>
      </c>
      <c r="AA124" s="45">
        <v>1211350.23</v>
      </c>
      <c r="AB124" s="108">
        <v>0</v>
      </c>
      <c r="AC124" s="108">
        <v>0</v>
      </c>
      <c r="AD124" s="108">
        <v>0</v>
      </c>
      <c r="AE124" s="108">
        <v>0</v>
      </c>
      <c r="AF124" s="108">
        <v>0</v>
      </c>
      <c r="AG124" s="108">
        <v>0</v>
      </c>
      <c r="AH124" s="108">
        <v>0</v>
      </c>
      <c r="AI124" s="108">
        <v>0</v>
      </c>
      <c r="AJ124" s="108">
        <v>0</v>
      </c>
      <c r="AK124" s="108">
        <v>0</v>
      </c>
      <c r="AL124" s="45">
        <v>685344.96</v>
      </c>
      <c r="AM124" s="108">
        <v>0</v>
      </c>
      <c r="AN124" s="45">
        <v>188746.56000000003</v>
      </c>
      <c r="AO124" s="108">
        <v>0</v>
      </c>
      <c r="AP124" s="108">
        <v>0</v>
      </c>
      <c r="AQ124" s="110">
        <v>9014305.9800000004</v>
      </c>
      <c r="AR124" s="45">
        <v>1278178.94</v>
      </c>
      <c r="AS124" s="45">
        <v>201840.67999999993</v>
      </c>
      <c r="AT124" s="108">
        <v>0</v>
      </c>
      <c r="AU124" s="108">
        <v>0</v>
      </c>
      <c r="AV124" s="45">
        <v>1281177.69</v>
      </c>
      <c r="AW124" s="108">
        <v>0</v>
      </c>
      <c r="AX124" s="108">
        <v>0</v>
      </c>
      <c r="AY124" s="108">
        <v>0</v>
      </c>
      <c r="AZ124" s="108">
        <v>0</v>
      </c>
      <c r="BA124" s="108">
        <v>0</v>
      </c>
      <c r="BB124" s="108">
        <v>0</v>
      </c>
      <c r="BC124" s="45">
        <v>171980.69</v>
      </c>
      <c r="BD124" s="108">
        <v>0</v>
      </c>
      <c r="BE124" s="108">
        <v>0</v>
      </c>
      <c r="BF124" s="108">
        <v>0</v>
      </c>
      <c r="BG124" s="108">
        <v>0</v>
      </c>
      <c r="BH124" s="108">
        <v>0</v>
      </c>
      <c r="BI124" s="108">
        <v>0</v>
      </c>
      <c r="BJ124" s="45">
        <v>2081202.64</v>
      </c>
      <c r="BK124" s="110">
        <v>5014380.6400000006</v>
      </c>
      <c r="BL124" s="108">
        <v>0</v>
      </c>
      <c r="BM124" s="108">
        <v>0</v>
      </c>
      <c r="BN124" s="108">
        <v>0</v>
      </c>
      <c r="BO124" s="108">
        <v>0</v>
      </c>
      <c r="BP124" s="46">
        <v>14028686.620000001</v>
      </c>
    </row>
    <row r="125" spans="1:68" hidden="1" x14ac:dyDescent="0.25">
      <c r="A125" s="107" t="s">
        <v>274</v>
      </c>
      <c r="B125" s="44" t="s">
        <v>198</v>
      </c>
      <c r="C125" s="108">
        <v>0</v>
      </c>
      <c r="D125" s="108">
        <v>0</v>
      </c>
      <c r="E125" s="108">
        <v>0</v>
      </c>
      <c r="F125" s="108">
        <v>0</v>
      </c>
      <c r="G125" s="45">
        <v>0</v>
      </c>
      <c r="H125" s="45">
        <v>132755.27000000002</v>
      </c>
      <c r="I125" s="45">
        <v>214861.86999999997</v>
      </c>
      <c r="J125" s="45">
        <v>282006.13</v>
      </c>
      <c r="K125" s="108">
        <v>0</v>
      </c>
      <c r="L125" s="45">
        <v>2599552.3800000008</v>
      </c>
      <c r="M125" s="45">
        <v>108187.50000000001</v>
      </c>
      <c r="N125" s="45">
        <v>127322.39999999998</v>
      </c>
      <c r="O125" s="45">
        <v>1504925.4700000004</v>
      </c>
      <c r="P125" s="108">
        <v>0</v>
      </c>
      <c r="Q125" s="108">
        <v>0</v>
      </c>
      <c r="R125" s="108">
        <v>0</v>
      </c>
      <c r="S125" s="108">
        <v>0</v>
      </c>
      <c r="T125" s="45">
        <v>557035.5</v>
      </c>
      <c r="U125" s="108">
        <v>0</v>
      </c>
      <c r="V125" s="108">
        <v>0</v>
      </c>
      <c r="W125" s="45">
        <v>2026018.4999999998</v>
      </c>
      <c r="X125" s="108">
        <v>0</v>
      </c>
      <c r="Y125" s="108">
        <v>0</v>
      </c>
      <c r="Z125" s="108">
        <v>0</v>
      </c>
      <c r="AA125" s="45">
        <v>1246175.7</v>
      </c>
      <c r="AB125" s="108">
        <v>0</v>
      </c>
      <c r="AC125" s="108">
        <v>0</v>
      </c>
      <c r="AD125" s="108">
        <v>0</v>
      </c>
      <c r="AE125" s="108">
        <v>0</v>
      </c>
      <c r="AF125" s="108">
        <v>0</v>
      </c>
      <c r="AG125" s="108">
        <v>0</v>
      </c>
      <c r="AH125" s="108">
        <v>0</v>
      </c>
      <c r="AI125" s="108">
        <v>0</v>
      </c>
      <c r="AJ125" s="108">
        <v>0</v>
      </c>
      <c r="AK125" s="108">
        <v>0</v>
      </c>
      <c r="AL125" s="45">
        <v>705048.60000000009</v>
      </c>
      <c r="AM125" s="108">
        <v>0</v>
      </c>
      <c r="AN125" s="45">
        <v>194170.68000000005</v>
      </c>
      <c r="AO125" s="108">
        <v>0</v>
      </c>
      <c r="AP125" s="108">
        <v>0</v>
      </c>
      <c r="AQ125" s="110">
        <v>9698060</v>
      </c>
      <c r="AR125" s="45">
        <v>0</v>
      </c>
      <c r="AS125" s="45">
        <v>0</v>
      </c>
      <c r="AT125" s="108">
        <v>0</v>
      </c>
      <c r="AU125" s="108">
        <v>0</v>
      </c>
      <c r="AV125" s="45">
        <v>0</v>
      </c>
      <c r="AW125" s="108">
        <v>0</v>
      </c>
      <c r="AX125" s="108">
        <v>0</v>
      </c>
      <c r="AY125" s="108">
        <v>0</v>
      </c>
      <c r="AZ125" s="108">
        <v>0</v>
      </c>
      <c r="BA125" s="108">
        <v>0</v>
      </c>
      <c r="BB125" s="108">
        <v>0</v>
      </c>
      <c r="BC125" s="45">
        <v>414806.47</v>
      </c>
      <c r="BD125" s="108">
        <v>0</v>
      </c>
      <c r="BE125" s="108">
        <v>0</v>
      </c>
      <c r="BF125" s="108">
        <v>0</v>
      </c>
      <c r="BG125" s="108">
        <v>0</v>
      </c>
      <c r="BH125" s="108">
        <v>0</v>
      </c>
      <c r="BI125" s="108">
        <v>0</v>
      </c>
      <c r="BJ125" s="45">
        <v>0</v>
      </c>
      <c r="BK125" s="110">
        <v>414806.47</v>
      </c>
      <c r="BL125" s="108">
        <v>0</v>
      </c>
      <c r="BM125" s="108">
        <v>0</v>
      </c>
      <c r="BN125" s="108">
        <v>0</v>
      </c>
      <c r="BO125" s="108">
        <v>0</v>
      </c>
      <c r="BP125" s="46">
        <v>10112866.470000003</v>
      </c>
    </row>
    <row r="126" spans="1:68" hidden="1" x14ac:dyDescent="0.25">
      <c r="A126" s="107" t="s">
        <v>383</v>
      </c>
      <c r="B126" s="44" t="s">
        <v>187</v>
      </c>
      <c r="C126" s="108">
        <v>0</v>
      </c>
      <c r="D126" s="108">
        <v>0</v>
      </c>
      <c r="E126" s="108">
        <v>0</v>
      </c>
      <c r="F126" s="108">
        <v>0</v>
      </c>
      <c r="G126" s="45">
        <v>124661.94</v>
      </c>
      <c r="H126" s="45">
        <v>68198.939999999988</v>
      </c>
      <c r="I126" s="45">
        <v>110194.79000000001</v>
      </c>
      <c r="J126" s="45">
        <v>144378.80000000002</v>
      </c>
      <c r="K126" s="108">
        <v>0</v>
      </c>
      <c r="L126" s="45">
        <v>2161250.5200000005</v>
      </c>
      <c r="M126" s="45">
        <v>89974.679999999978</v>
      </c>
      <c r="N126" s="108">
        <v>0</v>
      </c>
      <c r="O126" s="45">
        <v>1084313.1199999999</v>
      </c>
      <c r="P126" s="108">
        <v>0</v>
      </c>
      <c r="Q126" s="108">
        <v>0</v>
      </c>
      <c r="R126" s="108">
        <v>0</v>
      </c>
      <c r="S126" s="108">
        <v>0</v>
      </c>
      <c r="T126" s="45">
        <v>463503.29999999993</v>
      </c>
      <c r="U126" s="108">
        <v>0</v>
      </c>
      <c r="V126" s="108">
        <v>0</v>
      </c>
      <c r="W126" s="45">
        <v>1685829.5999999996</v>
      </c>
      <c r="X126" s="50">
        <v>263535.00000000006</v>
      </c>
      <c r="Y126" s="108">
        <v>0</v>
      </c>
      <c r="Z126" s="108">
        <v>0</v>
      </c>
      <c r="AA126" s="45">
        <v>1036928.8200000002</v>
      </c>
      <c r="AB126" s="108">
        <v>0</v>
      </c>
      <c r="AC126" s="108">
        <v>0</v>
      </c>
      <c r="AD126" s="108">
        <v>0</v>
      </c>
      <c r="AE126" s="108">
        <v>0</v>
      </c>
      <c r="AF126" s="108">
        <v>0</v>
      </c>
      <c r="AG126" s="108">
        <v>0</v>
      </c>
      <c r="AH126" s="108">
        <v>0</v>
      </c>
      <c r="AI126" s="108">
        <v>0</v>
      </c>
      <c r="AJ126" s="108">
        <v>0</v>
      </c>
      <c r="AK126" s="108">
        <v>0</v>
      </c>
      <c r="AL126" s="45">
        <v>586664.46</v>
      </c>
      <c r="AM126" s="108">
        <v>0</v>
      </c>
      <c r="AN126" s="45">
        <v>161565.72</v>
      </c>
      <c r="AO126" s="108">
        <v>0</v>
      </c>
      <c r="AP126" s="108">
        <v>0</v>
      </c>
      <c r="AQ126" s="110">
        <v>7980999.6899999995</v>
      </c>
      <c r="AR126" s="45">
        <v>1473265.2</v>
      </c>
      <c r="AS126" s="45">
        <v>183397.90999999997</v>
      </c>
      <c r="AT126" s="108">
        <v>0</v>
      </c>
      <c r="AU126" s="108">
        <v>0</v>
      </c>
      <c r="AV126" s="45">
        <v>761037.79000000015</v>
      </c>
      <c r="AW126" s="108">
        <v>0</v>
      </c>
      <c r="AX126" s="108">
        <v>0</v>
      </c>
      <c r="AY126" s="108">
        <v>0</v>
      </c>
      <c r="AZ126" s="108">
        <v>0</v>
      </c>
      <c r="BA126" s="108">
        <v>0</v>
      </c>
      <c r="BB126" s="108">
        <v>0</v>
      </c>
      <c r="BC126" s="45">
        <v>177825.84999999998</v>
      </c>
      <c r="BD126" s="108">
        <v>0</v>
      </c>
      <c r="BE126" s="108">
        <v>0</v>
      </c>
      <c r="BF126" s="108">
        <v>0</v>
      </c>
      <c r="BG126" s="108">
        <v>0</v>
      </c>
      <c r="BH126" s="108">
        <v>0</v>
      </c>
      <c r="BI126" s="108">
        <v>0</v>
      </c>
      <c r="BJ126" s="45">
        <v>1299551.3600000001</v>
      </c>
      <c r="BK126" s="110">
        <v>3895078.11</v>
      </c>
      <c r="BL126" s="108">
        <v>0</v>
      </c>
      <c r="BM126" s="108">
        <v>0</v>
      </c>
      <c r="BN126" s="108">
        <v>0</v>
      </c>
      <c r="BO126" s="108">
        <v>0</v>
      </c>
      <c r="BP126" s="46">
        <v>11876077.800000003</v>
      </c>
    </row>
    <row r="127" spans="1:68" hidden="1" x14ac:dyDescent="0.25">
      <c r="A127" s="107"/>
      <c r="B127" s="44" t="s">
        <v>231</v>
      </c>
      <c r="C127" s="108">
        <v>0</v>
      </c>
      <c r="D127" s="108">
        <v>0</v>
      </c>
      <c r="E127" s="108">
        <v>0</v>
      </c>
      <c r="F127" s="108">
        <v>0</v>
      </c>
      <c r="G127" s="45">
        <v>442536.74</v>
      </c>
      <c r="H127" s="45">
        <v>111841.68</v>
      </c>
      <c r="I127" s="45">
        <v>181308.02</v>
      </c>
      <c r="J127" s="45">
        <v>237658.07000000007</v>
      </c>
      <c r="K127" s="108">
        <v>0</v>
      </c>
      <c r="L127" s="45">
        <v>3588189.33</v>
      </c>
      <c r="M127" s="45">
        <v>149153.71000000002</v>
      </c>
      <c r="N127" s="108">
        <v>0</v>
      </c>
      <c r="O127" s="45">
        <v>1811995.4100000001</v>
      </c>
      <c r="P127" s="108">
        <v>0</v>
      </c>
      <c r="Q127" s="108">
        <v>0</v>
      </c>
      <c r="R127" s="108">
        <v>0</v>
      </c>
      <c r="S127" s="108">
        <v>0</v>
      </c>
      <c r="T127" s="45">
        <v>769526.52</v>
      </c>
      <c r="U127" s="108">
        <v>0</v>
      </c>
      <c r="V127" s="108">
        <v>0</v>
      </c>
      <c r="W127" s="45">
        <v>2798879.1900000004</v>
      </c>
      <c r="X127" s="50">
        <v>437534.60000000003</v>
      </c>
      <c r="Y127" s="108">
        <v>0</v>
      </c>
      <c r="Z127" s="108">
        <v>0</v>
      </c>
      <c r="AA127" s="45">
        <v>1721551.6700000004</v>
      </c>
      <c r="AB127" s="108">
        <v>0</v>
      </c>
      <c r="AC127" s="108">
        <v>0</v>
      </c>
      <c r="AD127" s="108">
        <v>0</v>
      </c>
      <c r="AE127" s="108">
        <v>0</v>
      </c>
      <c r="AF127" s="108">
        <v>0</v>
      </c>
      <c r="AG127" s="108">
        <v>0</v>
      </c>
      <c r="AH127" s="108">
        <v>0</v>
      </c>
      <c r="AI127" s="108">
        <v>0</v>
      </c>
      <c r="AJ127" s="108">
        <v>0</v>
      </c>
      <c r="AK127" s="108">
        <v>0</v>
      </c>
      <c r="AL127" s="45">
        <v>974002.19</v>
      </c>
      <c r="AM127" s="108">
        <v>0</v>
      </c>
      <c r="AN127" s="45">
        <v>268243.03000000009</v>
      </c>
      <c r="AO127" s="108">
        <v>0</v>
      </c>
      <c r="AP127" s="108">
        <v>0</v>
      </c>
      <c r="AQ127" s="110">
        <v>13492420.16</v>
      </c>
      <c r="AR127" s="45">
        <v>7909777.8100000005</v>
      </c>
      <c r="AS127" s="45">
        <v>2752218.5900000003</v>
      </c>
      <c r="AT127" s="108">
        <v>0</v>
      </c>
      <c r="AU127" s="108">
        <v>0</v>
      </c>
      <c r="AV127" s="45">
        <v>1119845.3700000001</v>
      </c>
      <c r="AW127" s="108">
        <v>0</v>
      </c>
      <c r="AX127" s="108">
        <v>0</v>
      </c>
      <c r="AY127" s="108">
        <v>0</v>
      </c>
      <c r="AZ127" s="108">
        <v>0</v>
      </c>
      <c r="BA127" s="108">
        <v>0</v>
      </c>
      <c r="BB127" s="108">
        <v>0</v>
      </c>
      <c r="BC127" s="45">
        <v>343671.11</v>
      </c>
      <c r="BD127" s="108">
        <v>0</v>
      </c>
      <c r="BE127" s="108">
        <v>0</v>
      </c>
      <c r="BF127" s="108">
        <v>0</v>
      </c>
      <c r="BG127" s="108">
        <v>0</v>
      </c>
      <c r="BH127" s="108">
        <v>0</v>
      </c>
      <c r="BI127" s="108">
        <v>0</v>
      </c>
      <c r="BJ127" s="45">
        <v>1834027.43</v>
      </c>
      <c r="BK127" s="110">
        <v>13959540.309999997</v>
      </c>
      <c r="BL127" s="108">
        <v>0</v>
      </c>
      <c r="BM127" s="108">
        <v>0</v>
      </c>
      <c r="BN127" s="108">
        <v>0</v>
      </c>
      <c r="BO127" s="108">
        <v>0</v>
      </c>
      <c r="BP127" s="46">
        <v>27451960.470000006</v>
      </c>
    </row>
    <row r="128" spans="1:68" hidden="1" x14ac:dyDescent="0.25">
      <c r="A128" s="107" t="s">
        <v>406</v>
      </c>
      <c r="B128" s="44" t="s">
        <v>204</v>
      </c>
      <c r="C128" s="108">
        <v>0</v>
      </c>
      <c r="D128" s="108">
        <v>0</v>
      </c>
      <c r="E128" s="108">
        <v>0</v>
      </c>
      <c r="F128" s="108">
        <v>0</v>
      </c>
      <c r="G128" s="45">
        <v>190117.50000000003</v>
      </c>
      <c r="H128" s="45">
        <v>72804.809999999983</v>
      </c>
      <c r="I128" s="45">
        <v>117610.81</v>
      </c>
      <c r="J128" s="45">
        <v>155099.85</v>
      </c>
      <c r="K128" s="108">
        <v>0</v>
      </c>
      <c r="L128" s="45">
        <v>2286258.54</v>
      </c>
      <c r="M128" s="45">
        <v>95263.560000000012</v>
      </c>
      <c r="N128" s="108">
        <v>0</v>
      </c>
      <c r="O128" s="45">
        <v>1173084.42</v>
      </c>
      <c r="P128" s="108">
        <v>0</v>
      </c>
      <c r="Q128" s="108">
        <v>0</v>
      </c>
      <c r="R128" s="108">
        <v>0</v>
      </c>
      <c r="S128" s="108">
        <v>0</v>
      </c>
      <c r="T128" s="45">
        <v>490312.47000000003</v>
      </c>
      <c r="U128" s="108">
        <v>0</v>
      </c>
      <c r="V128" s="108">
        <v>0</v>
      </c>
      <c r="W128" s="45">
        <v>1783337.5800000003</v>
      </c>
      <c r="X128" s="50">
        <v>278780.15000000002</v>
      </c>
      <c r="Y128" s="108">
        <v>0</v>
      </c>
      <c r="Z128" s="108">
        <v>0</v>
      </c>
      <c r="AA128" s="45">
        <v>1096904.8200000003</v>
      </c>
      <c r="AB128" s="108">
        <v>0</v>
      </c>
      <c r="AC128" s="108">
        <v>0</v>
      </c>
      <c r="AD128" s="108">
        <v>0</v>
      </c>
      <c r="AE128" s="108">
        <v>0</v>
      </c>
      <c r="AF128" s="108">
        <v>0</v>
      </c>
      <c r="AG128" s="108">
        <v>0</v>
      </c>
      <c r="AH128" s="108">
        <v>0</v>
      </c>
      <c r="AI128" s="108">
        <v>0</v>
      </c>
      <c r="AJ128" s="108">
        <v>0</v>
      </c>
      <c r="AK128" s="108">
        <v>0</v>
      </c>
      <c r="AL128" s="45">
        <v>620596.74</v>
      </c>
      <c r="AM128" s="108">
        <v>0</v>
      </c>
      <c r="AN128" s="45">
        <v>170913.95999999996</v>
      </c>
      <c r="AO128" s="108">
        <v>0</v>
      </c>
      <c r="AP128" s="108">
        <v>0</v>
      </c>
      <c r="AQ128" s="110">
        <v>8531085.2100000009</v>
      </c>
      <c r="AR128" s="45">
        <v>1460925.19</v>
      </c>
      <c r="AS128" s="45">
        <v>213837.88999999998</v>
      </c>
      <c r="AT128" s="108">
        <v>0</v>
      </c>
      <c r="AU128" s="108">
        <v>0</v>
      </c>
      <c r="AV128" s="45">
        <v>1158231.3</v>
      </c>
      <c r="AW128" s="108">
        <v>0</v>
      </c>
      <c r="AX128" s="108">
        <v>0</v>
      </c>
      <c r="AY128" s="108">
        <v>0</v>
      </c>
      <c r="AZ128" s="108">
        <v>0</v>
      </c>
      <c r="BA128" s="108">
        <v>0</v>
      </c>
      <c r="BB128" s="108">
        <v>0</v>
      </c>
      <c r="BC128" s="45">
        <v>169552.83000000002</v>
      </c>
      <c r="BD128" s="108">
        <v>0</v>
      </c>
      <c r="BE128" s="108">
        <v>0</v>
      </c>
      <c r="BF128" s="108">
        <v>0</v>
      </c>
      <c r="BG128" s="108">
        <v>0</v>
      </c>
      <c r="BH128" s="108">
        <v>0</v>
      </c>
      <c r="BI128" s="108">
        <v>0</v>
      </c>
      <c r="BJ128" s="45">
        <v>1929782.7800000003</v>
      </c>
      <c r="BK128" s="110">
        <v>4932329.9899999993</v>
      </c>
      <c r="BL128" s="108">
        <v>0</v>
      </c>
      <c r="BM128" s="108">
        <v>0</v>
      </c>
      <c r="BN128" s="108">
        <v>0</v>
      </c>
      <c r="BO128" s="108">
        <v>0</v>
      </c>
      <c r="BP128" s="46">
        <v>13463415.200000001</v>
      </c>
    </row>
    <row r="129" spans="1:68" hidden="1" x14ac:dyDescent="0.25">
      <c r="A129" s="107" t="s">
        <v>272</v>
      </c>
      <c r="B129" s="44" t="s">
        <v>186</v>
      </c>
      <c r="C129" s="108">
        <v>0</v>
      </c>
      <c r="D129" s="108">
        <v>0</v>
      </c>
      <c r="E129" s="108">
        <v>0</v>
      </c>
      <c r="F129" s="108">
        <v>0</v>
      </c>
      <c r="G129" s="45">
        <v>0</v>
      </c>
      <c r="H129" s="45">
        <v>44590.47</v>
      </c>
      <c r="I129" s="45">
        <v>71985.069999999992</v>
      </c>
      <c r="J129" s="45">
        <v>94955.030000000013</v>
      </c>
      <c r="K129" s="108">
        <v>0</v>
      </c>
      <c r="L129" s="45">
        <v>1436192.6200000003</v>
      </c>
      <c r="M129" s="45">
        <v>59841.260000000009</v>
      </c>
      <c r="N129" s="45">
        <v>70401.680000000008</v>
      </c>
      <c r="O129" s="45">
        <v>1134328.1599999999</v>
      </c>
      <c r="P129" s="108">
        <v>0</v>
      </c>
      <c r="Q129" s="108">
        <v>0</v>
      </c>
      <c r="R129" s="108">
        <v>0</v>
      </c>
      <c r="S129" s="108">
        <v>0</v>
      </c>
      <c r="T129" s="45">
        <v>308007.39999999997</v>
      </c>
      <c r="U129" s="108">
        <v>0</v>
      </c>
      <c r="V129" s="108">
        <v>0</v>
      </c>
      <c r="W129" s="45">
        <v>1120264.8000000003</v>
      </c>
      <c r="X129" s="108">
        <v>0</v>
      </c>
      <c r="Y129" s="108">
        <v>0</v>
      </c>
      <c r="Z129" s="108">
        <v>0</v>
      </c>
      <c r="AA129" s="45">
        <v>689058.22</v>
      </c>
      <c r="AB129" s="108">
        <v>0</v>
      </c>
      <c r="AC129" s="108">
        <v>0</v>
      </c>
      <c r="AD129" s="108">
        <v>0</v>
      </c>
      <c r="AE129" s="108">
        <v>0</v>
      </c>
      <c r="AF129" s="108">
        <v>0</v>
      </c>
      <c r="AG129" s="108">
        <v>0</v>
      </c>
      <c r="AH129" s="108">
        <v>0</v>
      </c>
      <c r="AI129" s="108">
        <v>0</v>
      </c>
      <c r="AJ129" s="108">
        <v>0</v>
      </c>
      <c r="AK129" s="108">
        <v>0</v>
      </c>
      <c r="AL129" s="45">
        <v>389847.45999999996</v>
      </c>
      <c r="AM129" s="108">
        <v>0</v>
      </c>
      <c r="AN129" s="45">
        <v>107368.83999999997</v>
      </c>
      <c r="AO129" s="108">
        <v>0</v>
      </c>
      <c r="AP129" s="108">
        <v>0</v>
      </c>
      <c r="AQ129" s="110">
        <v>5526841.0099999998</v>
      </c>
      <c r="AR129" s="45">
        <v>0</v>
      </c>
      <c r="AS129" s="45">
        <v>-368.6</v>
      </c>
      <c r="AT129" s="108">
        <v>0</v>
      </c>
      <c r="AU129" s="108">
        <v>0</v>
      </c>
      <c r="AV129" s="45">
        <v>-154.74</v>
      </c>
      <c r="AW129" s="108">
        <v>0</v>
      </c>
      <c r="AX129" s="108">
        <v>0</v>
      </c>
      <c r="AY129" s="108">
        <v>0</v>
      </c>
      <c r="AZ129" s="108">
        <v>0</v>
      </c>
      <c r="BA129" s="108">
        <v>0</v>
      </c>
      <c r="BB129" s="108">
        <v>0</v>
      </c>
      <c r="BC129" s="45">
        <v>138568.94999999998</v>
      </c>
      <c r="BD129" s="108">
        <v>0</v>
      </c>
      <c r="BE129" s="108">
        <v>0</v>
      </c>
      <c r="BF129" s="108">
        <v>0</v>
      </c>
      <c r="BG129" s="108">
        <v>0</v>
      </c>
      <c r="BH129" s="108">
        <v>0</v>
      </c>
      <c r="BI129" s="108">
        <v>0</v>
      </c>
      <c r="BJ129" s="45">
        <v>-264.64</v>
      </c>
      <c r="BK129" s="110">
        <v>137780.97</v>
      </c>
      <c r="BL129" s="108">
        <v>0</v>
      </c>
      <c r="BM129" s="108">
        <v>0</v>
      </c>
      <c r="BN129" s="108">
        <v>0</v>
      </c>
      <c r="BO129" s="108">
        <v>0</v>
      </c>
      <c r="BP129" s="46">
        <v>5664621.9800000004</v>
      </c>
    </row>
    <row r="130" spans="1:68" hidden="1" x14ac:dyDescent="0.25">
      <c r="A130" s="111" t="s">
        <v>407</v>
      </c>
      <c r="B130" s="112" t="s">
        <v>222</v>
      </c>
      <c r="C130" s="108">
        <v>0</v>
      </c>
      <c r="D130" s="108">
        <v>0</v>
      </c>
      <c r="E130" s="108">
        <v>0</v>
      </c>
      <c r="F130" s="108">
        <v>0</v>
      </c>
      <c r="G130" s="127">
        <v>568518.38</v>
      </c>
      <c r="H130" s="127">
        <v>256696.14999999997</v>
      </c>
      <c r="I130" s="127">
        <v>415337.20000000007</v>
      </c>
      <c r="J130" s="127">
        <v>546192.97</v>
      </c>
      <c r="K130" s="108">
        <v>0</v>
      </c>
      <c r="L130" s="127">
        <v>4109311.52</v>
      </c>
      <c r="M130" s="127">
        <v>171173.35</v>
      </c>
      <c r="N130" s="127">
        <v>201382.81999999998</v>
      </c>
      <c r="O130" s="127">
        <v>2486230.35</v>
      </c>
      <c r="P130" s="108">
        <v>0</v>
      </c>
      <c r="Q130" s="108">
        <v>0</v>
      </c>
      <c r="R130" s="108">
        <v>0</v>
      </c>
      <c r="S130" s="108">
        <v>0</v>
      </c>
      <c r="T130" s="108">
        <v>0</v>
      </c>
      <c r="U130" s="108">
        <v>0</v>
      </c>
      <c r="V130" s="108">
        <v>0</v>
      </c>
      <c r="W130" s="127">
        <v>3204514.4099999997</v>
      </c>
      <c r="X130" s="108">
        <v>0</v>
      </c>
      <c r="Y130" s="108">
        <v>0</v>
      </c>
      <c r="Z130" s="108">
        <v>0</v>
      </c>
      <c r="AA130" s="127">
        <v>1971053.14</v>
      </c>
      <c r="AB130" s="108">
        <v>0</v>
      </c>
      <c r="AC130" s="108">
        <v>0</v>
      </c>
      <c r="AD130" s="108">
        <v>0</v>
      </c>
      <c r="AE130" s="108">
        <v>0</v>
      </c>
      <c r="AF130" s="108">
        <v>0</v>
      </c>
      <c r="AG130" s="108">
        <v>0</v>
      </c>
      <c r="AH130" s="108">
        <v>0</v>
      </c>
      <c r="AI130" s="108">
        <v>0</v>
      </c>
      <c r="AJ130" s="108">
        <v>0</v>
      </c>
      <c r="AK130" s="108">
        <v>0</v>
      </c>
      <c r="AL130" s="127">
        <v>1115186.2600000002</v>
      </c>
      <c r="AM130" s="108">
        <v>0</v>
      </c>
      <c r="AN130" s="127">
        <v>337320.39</v>
      </c>
      <c r="AO130" s="108">
        <v>0</v>
      </c>
      <c r="AP130" s="108">
        <v>0</v>
      </c>
      <c r="AQ130" s="128">
        <v>15382916.939999999</v>
      </c>
      <c r="AR130" s="127">
        <v>13170915.130000001</v>
      </c>
      <c r="AS130" s="127">
        <v>5035081.8999999994</v>
      </c>
      <c r="AT130" s="108">
        <v>0</v>
      </c>
      <c r="AU130" s="108">
        <v>0</v>
      </c>
      <c r="AV130" s="127">
        <v>1974977.8000000003</v>
      </c>
      <c r="AW130" s="108">
        <v>0</v>
      </c>
      <c r="AX130" s="108">
        <v>0</v>
      </c>
      <c r="AY130" s="108">
        <v>0</v>
      </c>
      <c r="AZ130" s="108">
        <v>0</v>
      </c>
      <c r="BA130" s="108">
        <v>0</v>
      </c>
      <c r="BB130" s="108">
        <v>0</v>
      </c>
      <c r="BC130" s="127">
        <v>1402541.26</v>
      </c>
      <c r="BD130" s="108">
        <v>0</v>
      </c>
      <c r="BE130" s="108">
        <v>0</v>
      </c>
      <c r="BF130" s="108">
        <v>0</v>
      </c>
      <c r="BG130" s="108">
        <v>0</v>
      </c>
      <c r="BH130" s="108">
        <v>0</v>
      </c>
      <c r="BI130" s="108">
        <v>0</v>
      </c>
      <c r="BJ130" s="127">
        <v>3109051.6799999997</v>
      </c>
      <c r="BK130" s="128">
        <v>24692567.77</v>
      </c>
      <c r="BL130" s="108">
        <v>0</v>
      </c>
      <c r="BM130" s="108">
        <v>0</v>
      </c>
      <c r="BN130" s="108">
        <v>0</v>
      </c>
      <c r="BO130" s="108">
        <v>0</v>
      </c>
      <c r="BP130" s="129">
        <v>40075484.709999993</v>
      </c>
    </row>
    <row r="131" spans="1:68" hidden="1" x14ac:dyDescent="0.25">
      <c r="A131" s="111" t="s">
        <v>408</v>
      </c>
      <c r="B131" s="112" t="s">
        <v>218</v>
      </c>
      <c r="C131" s="108">
        <v>0</v>
      </c>
      <c r="D131" s="108">
        <v>0</v>
      </c>
      <c r="E131" s="108">
        <v>0</v>
      </c>
      <c r="F131" s="108">
        <v>0</v>
      </c>
      <c r="G131" s="127">
        <v>350350.97</v>
      </c>
      <c r="H131" s="127">
        <v>211225.42999999996</v>
      </c>
      <c r="I131" s="127">
        <v>341409.02</v>
      </c>
      <c r="J131" s="127">
        <v>448725.5</v>
      </c>
      <c r="K131" s="108">
        <v>0</v>
      </c>
      <c r="L131" s="127">
        <v>2981280.5199999991</v>
      </c>
      <c r="M131" s="127">
        <v>124331.33000000002</v>
      </c>
      <c r="N131" s="127">
        <v>145975.57999999999</v>
      </c>
      <c r="O131" s="127">
        <v>1980156.59</v>
      </c>
      <c r="P131" s="108">
        <v>0</v>
      </c>
      <c r="Q131" s="108">
        <v>0</v>
      </c>
      <c r="R131" s="108">
        <v>0</v>
      </c>
      <c r="S131" s="108">
        <v>0</v>
      </c>
      <c r="T131" s="108">
        <v>0</v>
      </c>
      <c r="U131" s="108">
        <v>0</v>
      </c>
      <c r="V131" s="108">
        <v>0</v>
      </c>
      <c r="W131" s="127">
        <v>2327612.5299999993</v>
      </c>
      <c r="X131" s="108">
        <v>0</v>
      </c>
      <c r="Y131" s="108">
        <v>0</v>
      </c>
      <c r="Z131" s="108">
        <v>0</v>
      </c>
      <c r="AA131" s="127">
        <v>1431739.0899999999</v>
      </c>
      <c r="AB131" s="108">
        <v>0</v>
      </c>
      <c r="AC131" s="108">
        <v>0</v>
      </c>
      <c r="AD131" s="108">
        <v>0</v>
      </c>
      <c r="AE131" s="108">
        <v>0</v>
      </c>
      <c r="AF131" s="108">
        <v>0</v>
      </c>
      <c r="AG131" s="108">
        <v>0</v>
      </c>
      <c r="AH131" s="108">
        <v>0</v>
      </c>
      <c r="AI131" s="108">
        <v>0</v>
      </c>
      <c r="AJ131" s="108">
        <v>0</v>
      </c>
      <c r="AK131" s="108">
        <v>0</v>
      </c>
      <c r="AL131" s="127">
        <v>810119.42999999993</v>
      </c>
      <c r="AM131" s="108">
        <v>0</v>
      </c>
      <c r="AN131" s="127">
        <v>245011.40000000002</v>
      </c>
      <c r="AO131" s="108">
        <v>0</v>
      </c>
      <c r="AP131" s="108">
        <v>0</v>
      </c>
      <c r="AQ131" s="128">
        <v>11397937.390000001</v>
      </c>
      <c r="AR131" s="127">
        <v>9696470.8699999992</v>
      </c>
      <c r="AS131" s="127">
        <v>3941297.7399999993</v>
      </c>
      <c r="AT131" s="108">
        <v>0</v>
      </c>
      <c r="AU131" s="108">
        <v>0</v>
      </c>
      <c r="AV131" s="127">
        <v>1443375.1</v>
      </c>
      <c r="AW131" s="108">
        <v>0</v>
      </c>
      <c r="AX131" s="108">
        <v>0</v>
      </c>
      <c r="AY131" s="108">
        <v>0</v>
      </c>
      <c r="AZ131" s="108">
        <v>0</v>
      </c>
      <c r="BA131" s="108">
        <v>0</v>
      </c>
      <c r="BB131" s="108">
        <v>0</v>
      </c>
      <c r="BC131" s="127">
        <v>959103.95999999985</v>
      </c>
      <c r="BD131" s="108">
        <v>0</v>
      </c>
      <c r="BE131" s="108">
        <v>0</v>
      </c>
      <c r="BF131" s="108">
        <v>0</v>
      </c>
      <c r="BG131" s="108">
        <v>0</v>
      </c>
      <c r="BH131" s="108">
        <v>0</v>
      </c>
      <c r="BI131" s="108">
        <v>0</v>
      </c>
      <c r="BJ131" s="127">
        <v>2331444.9299999992</v>
      </c>
      <c r="BK131" s="128">
        <v>18371692.600000001</v>
      </c>
      <c r="BL131" s="108">
        <v>0</v>
      </c>
      <c r="BM131" s="108">
        <v>0</v>
      </c>
      <c r="BN131" s="108">
        <v>0</v>
      </c>
      <c r="BO131" s="108">
        <v>0</v>
      </c>
      <c r="BP131" s="129">
        <v>29769629.989999998</v>
      </c>
    </row>
    <row r="132" spans="1:68" hidden="1" x14ac:dyDescent="0.25">
      <c r="A132" s="111" t="s">
        <v>409</v>
      </c>
      <c r="B132" s="112" t="s">
        <v>215</v>
      </c>
      <c r="C132" s="108">
        <v>0</v>
      </c>
      <c r="D132" s="108">
        <v>0</v>
      </c>
      <c r="E132" s="108">
        <v>0</v>
      </c>
      <c r="F132" s="108">
        <v>0</v>
      </c>
      <c r="G132" s="127">
        <v>250772.97999999998</v>
      </c>
      <c r="H132" s="127">
        <v>50928.770000000004</v>
      </c>
      <c r="I132" s="127">
        <v>82401.2</v>
      </c>
      <c r="J132" s="127">
        <v>108285.38</v>
      </c>
      <c r="K132" s="108">
        <v>0</v>
      </c>
      <c r="L132" s="127">
        <v>891640.20000000019</v>
      </c>
      <c r="M132" s="127">
        <v>37151.87999999999</v>
      </c>
      <c r="N132" s="127">
        <v>43707.719999999994</v>
      </c>
      <c r="O132" s="127">
        <v>621516.05999999994</v>
      </c>
      <c r="P132" s="108">
        <v>0</v>
      </c>
      <c r="Q132" s="108">
        <v>0</v>
      </c>
      <c r="R132" s="108">
        <v>0</v>
      </c>
      <c r="S132" s="108">
        <v>0</v>
      </c>
      <c r="T132" s="108">
        <v>0</v>
      </c>
      <c r="U132" s="108">
        <v>0</v>
      </c>
      <c r="V132" s="108">
        <v>0</v>
      </c>
      <c r="W132" s="127">
        <v>695501.5199999999</v>
      </c>
      <c r="X132" s="108">
        <v>0</v>
      </c>
      <c r="Y132" s="108">
        <v>0</v>
      </c>
      <c r="Z132" s="108">
        <v>0</v>
      </c>
      <c r="AA132" s="127">
        <v>427792.56000000006</v>
      </c>
      <c r="AB132" s="108">
        <v>0</v>
      </c>
      <c r="AC132" s="108">
        <v>0</v>
      </c>
      <c r="AD132" s="108">
        <v>0</v>
      </c>
      <c r="AE132" s="108">
        <v>0</v>
      </c>
      <c r="AF132" s="108">
        <v>0</v>
      </c>
      <c r="AG132" s="108">
        <v>0</v>
      </c>
      <c r="AH132" s="108">
        <v>0</v>
      </c>
      <c r="AI132" s="108">
        <v>0</v>
      </c>
      <c r="AJ132" s="108">
        <v>0</v>
      </c>
      <c r="AK132" s="108">
        <v>0</v>
      </c>
      <c r="AL132" s="127">
        <v>242032.79999999993</v>
      </c>
      <c r="AM132" s="108">
        <v>0</v>
      </c>
      <c r="AN132" s="127">
        <v>73211.520000000004</v>
      </c>
      <c r="AO132" s="108">
        <v>0</v>
      </c>
      <c r="AP132" s="108">
        <v>0</v>
      </c>
      <c r="AQ132" s="128">
        <v>3524942.5900000003</v>
      </c>
      <c r="AR132" s="127">
        <v>2115301.8100000005</v>
      </c>
      <c r="AS132" s="127">
        <v>1557047.53</v>
      </c>
      <c r="AT132" s="108">
        <v>0</v>
      </c>
      <c r="AU132" s="108">
        <v>0</v>
      </c>
      <c r="AV132" s="127">
        <v>450705.49</v>
      </c>
      <c r="AW132" s="108">
        <v>0</v>
      </c>
      <c r="AX132" s="108">
        <v>0</v>
      </c>
      <c r="AY132" s="108">
        <v>0</v>
      </c>
      <c r="AZ132" s="108">
        <v>0</v>
      </c>
      <c r="BA132" s="108">
        <v>0</v>
      </c>
      <c r="BB132" s="108">
        <v>0</v>
      </c>
      <c r="BC132" s="127">
        <v>326225.71999999997</v>
      </c>
      <c r="BD132" s="108">
        <v>0</v>
      </c>
      <c r="BE132" s="108">
        <v>0</v>
      </c>
      <c r="BF132" s="108">
        <v>0</v>
      </c>
      <c r="BG132" s="108">
        <v>0</v>
      </c>
      <c r="BH132" s="108">
        <v>0</v>
      </c>
      <c r="BI132" s="108">
        <v>0</v>
      </c>
      <c r="BJ132" s="127">
        <v>801657.72</v>
      </c>
      <c r="BK132" s="128">
        <v>5250938.2699999996</v>
      </c>
      <c r="BL132" s="108">
        <v>0</v>
      </c>
      <c r="BM132" s="108">
        <v>0</v>
      </c>
      <c r="BN132" s="108">
        <v>0</v>
      </c>
      <c r="BO132" s="108">
        <v>0</v>
      </c>
      <c r="BP132" s="129">
        <v>8775880.8600000013</v>
      </c>
    </row>
    <row r="133" spans="1:68" hidden="1" x14ac:dyDescent="0.25">
      <c r="A133" s="111" t="s">
        <v>410</v>
      </c>
      <c r="B133" s="112" t="s">
        <v>221</v>
      </c>
      <c r="C133" s="108">
        <v>0</v>
      </c>
      <c r="D133" s="108">
        <v>0</v>
      </c>
      <c r="E133" s="108">
        <v>0</v>
      </c>
      <c r="F133" s="108">
        <v>0</v>
      </c>
      <c r="G133" s="127">
        <v>663666.82999999996</v>
      </c>
      <c r="H133" s="127">
        <v>249754.51999999996</v>
      </c>
      <c r="I133" s="127">
        <v>404270.04</v>
      </c>
      <c r="J133" s="127">
        <v>531267.14999999991</v>
      </c>
      <c r="K133" s="108">
        <v>0</v>
      </c>
      <c r="L133" s="127">
        <v>4115097.310000001</v>
      </c>
      <c r="M133" s="127">
        <v>171415.09</v>
      </c>
      <c r="N133" s="127">
        <v>201652.15999999997</v>
      </c>
      <c r="O133" s="127">
        <v>2486672.65</v>
      </c>
      <c r="P133" s="108">
        <v>0</v>
      </c>
      <c r="Q133" s="108">
        <v>0</v>
      </c>
      <c r="R133" s="108">
        <v>0</v>
      </c>
      <c r="S133" s="108">
        <v>0</v>
      </c>
      <c r="T133" s="108">
        <v>0</v>
      </c>
      <c r="U133" s="108">
        <v>0</v>
      </c>
      <c r="V133" s="108">
        <v>0</v>
      </c>
      <c r="W133" s="127">
        <v>3209001.15</v>
      </c>
      <c r="X133" s="108">
        <v>0</v>
      </c>
      <c r="Y133" s="108">
        <v>0</v>
      </c>
      <c r="Z133" s="108">
        <v>0</v>
      </c>
      <c r="AA133" s="127">
        <v>1973694.0199999996</v>
      </c>
      <c r="AB133" s="108">
        <v>0</v>
      </c>
      <c r="AC133" s="108">
        <v>0</v>
      </c>
      <c r="AD133" s="108">
        <v>0</v>
      </c>
      <c r="AE133" s="108">
        <v>0</v>
      </c>
      <c r="AF133" s="108">
        <v>0</v>
      </c>
      <c r="AG133" s="108">
        <v>0</v>
      </c>
      <c r="AH133" s="108">
        <v>0</v>
      </c>
      <c r="AI133" s="108">
        <v>0</v>
      </c>
      <c r="AJ133" s="108">
        <v>0</v>
      </c>
      <c r="AK133" s="108">
        <v>0</v>
      </c>
      <c r="AL133" s="127">
        <v>1116661.0599999998</v>
      </c>
      <c r="AM133" s="108">
        <v>0</v>
      </c>
      <c r="AN133" s="127">
        <v>337794.9800000001</v>
      </c>
      <c r="AO133" s="108">
        <v>0</v>
      </c>
      <c r="AP133" s="108">
        <v>0</v>
      </c>
      <c r="AQ133" s="128">
        <v>15460946.959999997</v>
      </c>
      <c r="AR133" s="127">
        <v>13691035.43</v>
      </c>
      <c r="AS133" s="127">
        <v>5704915.4399999995</v>
      </c>
      <c r="AT133" s="108">
        <v>0</v>
      </c>
      <c r="AU133" s="108">
        <v>0</v>
      </c>
      <c r="AV133" s="127">
        <v>2221093</v>
      </c>
      <c r="AW133" s="108">
        <v>0</v>
      </c>
      <c r="AX133" s="108">
        <v>0</v>
      </c>
      <c r="AY133" s="108">
        <v>0</v>
      </c>
      <c r="AZ133" s="108">
        <v>0</v>
      </c>
      <c r="BA133" s="108">
        <v>0</v>
      </c>
      <c r="BB133" s="108">
        <v>0</v>
      </c>
      <c r="BC133" s="127">
        <v>1399820.3199999998</v>
      </c>
      <c r="BD133" s="108">
        <v>0</v>
      </c>
      <c r="BE133" s="108">
        <v>0</v>
      </c>
      <c r="BF133" s="108">
        <v>0</v>
      </c>
      <c r="BG133" s="108">
        <v>0</v>
      </c>
      <c r="BH133" s="108">
        <v>0</v>
      </c>
      <c r="BI133" s="108">
        <v>0</v>
      </c>
      <c r="BJ133" s="127">
        <v>3506898.34</v>
      </c>
      <c r="BK133" s="128">
        <v>26523762.530000001</v>
      </c>
      <c r="BL133" s="108">
        <v>0</v>
      </c>
      <c r="BM133" s="108">
        <v>0</v>
      </c>
      <c r="BN133" s="108">
        <v>0</v>
      </c>
      <c r="BO133" s="108">
        <v>0</v>
      </c>
      <c r="BP133" s="129">
        <v>41984709.489999995</v>
      </c>
    </row>
    <row r="134" spans="1:68" hidden="1" x14ac:dyDescent="0.25">
      <c r="A134" s="111" t="s">
        <v>411</v>
      </c>
      <c r="B134" s="112" t="s">
        <v>219</v>
      </c>
      <c r="C134" s="108">
        <v>0</v>
      </c>
      <c r="D134" s="108">
        <v>0</v>
      </c>
      <c r="E134" s="108">
        <v>0</v>
      </c>
      <c r="F134" s="108">
        <v>0</v>
      </c>
      <c r="G134" s="127">
        <v>444973.97000000003</v>
      </c>
      <c r="H134" s="127">
        <v>189228.79000000004</v>
      </c>
      <c r="I134" s="127">
        <v>306218.87999999995</v>
      </c>
      <c r="J134" s="127">
        <v>402352.7300000001</v>
      </c>
      <c r="K134" s="108">
        <v>0</v>
      </c>
      <c r="L134" s="127">
        <v>2982841.0799999996</v>
      </c>
      <c r="M134" s="127">
        <v>124284.27</v>
      </c>
      <c r="N134" s="127">
        <v>146216.28000000003</v>
      </c>
      <c r="O134" s="127">
        <v>1987079.58</v>
      </c>
      <c r="P134" s="108">
        <v>0</v>
      </c>
      <c r="Q134" s="108">
        <v>0</v>
      </c>
      <c r="R134" s="108">
        <v>0</v>
      </c>
      <c r="S134" s="108">
        <v>0</v>
      </c>
      <c r="T134" s="108">
        <v>0</v>
      </c>
      <c r="U134" s="108">
        <v>0</v>
      </c>
      <c r="V134" s="108">
        <v>0</v>
      </c>
      <c r="W134" s="127">
        <v>2326680.12</v>
      </c>
      <c r="X134" s="108">
        <v>0</v>
      </c>
      <c r="Y134" s="108">
        <v>0</v>
      </c>
      <c r="Z134" s="108">
        <v>0</v>
      </c>
      <c r="AA134" s="127">
        <v>1431113.1600000001</v>
      </c>
      <c r="AB134" s="108">
        <v>0</v>
      </c>
      <c r="AC134" s="108">
        <v>0</v>
      </c>
      <c r="AD134" s="108">
        <v>0</v>
      </c>
      <c r="AE134" s="108">
        <v>0</v>
      </c>
      <c r="AF134" s="108">
        <v>0</v>
      </c>
      <c r="AG134" s="108">
        <v>0</v>
      </c>
      <c r="AH134" s="108">
        <v>0</v>
      </c>
      <c r="AI134" s="108">
        <v>0</v>
      </c>
      <c r="AJ134" s="108">
        <v>0</v>
      </c>
      <c r="AK134" s="108">
        <v>0</v>
      </c>
      <c r="AL134" s="127">
        <v>809713.68</v>
      </c>
      <c r="AM134" s="108">
        <v>0</v>
      </c>
      <c r="AN134" s="127">
        <v>244916.39999999997</v>
      </c>
      <c r="AO134" s="108">
        <v>0</v>
      </c>
      <c r="AP134" s="108">
        <v>0</v>
      </c>
      <c r="AQ134" s="128">
        <v>11395618.940000001</v>
      </c>
      <c r="AR134" s="127">
        <v>10924140.379999999</v>
      </c>
      <c r="AS134" s="127">
        <v>3651812.7300000004</v>
      </c>
      <c r="AT134" s="108">
        <v>0</v>
      </c>
      <c r="AU134" s="108">
        <v>0</v>
      </c>
      <c r="AV134" s="127">
        <v>1401041.55</v>
      </c>
      <c r="AW134" s="108">
        <v>0</v>
      </c>
      <c r="AX134" s="108">
        <v>0</v>
      </c>
      <c r="AY134" s="108">
        <v>0</v>
      </c>
      <c r="AZ134" s="108">
        <v>0</v>
      </c>
      <c r="BA134" s="108">
        <v>0</v>
      </c>
      <c r="BB134" s="108">
        <v>0</v>
      </c>
      <c r="BC134" s="127">
        <v>1175314.4000000001</v>
      </c>
      <c r="BD134" s="108">
        <v>0</v>
      </c>
      <c r="BE134" s="108">
        <v>0</v>
      </c>
      <c r="BF134" s="108">
        <v>0</v>
      </c>
      <c r="BG134" s="108">
        <v>0</v>
      </c>
      <c r="BH134" s="108">
        <v>0</v>
      </c>
      <c r="BI134" s="108">
        <v>0</v>
      </c>
      <c r="BJ134" s="127">
        <v>2223523.67</v>
      </c>
      <c r="BK134" s="128">
        <v>19375832.73</v>
      </c>
      <c r="BL134" s="108">
        <v>0</v>
      </c>
      <c r="BM134" s="108">
        <v>0</v>
      </c>
      <c r="BN134" s="108">
        <v>0</v>
      </c>
      <c r="BO134" s="108">
        <v>0</v>
      </c>
      <c r="BP134" s="129">
        <v>30771451.669999998</v>
      </c>
    </row>
    <row r="135" spans="1:68" hidden="1" x14ac:dyDescent="0.25">
      <c r="A135" s="107" t="s">
        <v>390</v>
      </c>
      <c r="B135" s="44" t="s">
        <v>195</v>
      </c>
      <c r="C135" s="108">
        <v>0</v>
      </c>
      <c r="D135" s="108">
        <v>0</v>
      </c>
      <c r="E135" s="108">
        <v>0</v>
      </c>
      <c r="F135" s="108">
        <v>0</v>
      </c>
      <c r="G135" s="45">
        <v>39336.960000000006</v>
      </c>
      <c r="H135" s="45">
        <v>19234.759999999998</v>
      </c>
      <c r="I135" s="45">
        <v>31122.680000000004</v>
      </c>
      <c r="J135" s="45">
        <v>40886.649999999994</v>
      </c>
      <c r="K135" s="108">
        <v>0</v>
      </c>
      <c r="L135" s="45">
        <v>454671.29</v>
      </c>
      <c r="M135" s="45">
        <v>18815.829999999998</v>
      </c>
      <c r="N135" s="45">
        <v>22287.450000000004</v>
      </c>
      <c r="O135" s="45">
        <v>239695.33999999997</v>
      </c>
      <c r="P135" s="108">
        <v>0</v>
      </c>
      <c r="Q135" s="108">
        <v>0</v>
      </c>
      <c r="R135" s="108">
        <v>0</v>
      </c>
      <c r="S135" s="108">
        <v>0</v>
      </c>
      <c r="T135" s="45">
        <v>97508.510000000009</v>
      </c>
      <c r="U135" s="108">
        <v>0</v>
      </c>
      <c r="V135" s="108">
        <v>0</v>
      </c>
      <c r="W135" s="45">
        <v>354652.49000000005</v>
      </c>
      <c r="X135" s="108">
        <v>0</v>
      </c>
      <c r="Y135" s="108">
        <v>0</v>
      </c>
      <c r="Z135" s="108">
        <v>0</v>
      </c>
      <c r="AA135" s="45">
        <v>218143.09999999998</v>
      </c>
      <c r="AB135" s="108">
        <v>0</v>
      </c>
      <c r="AC135" s="108">
        <v>0</v>
      </c>
      <c r="AD135" s="108">
        <v>0</v>
      </c>
      <c r="AE135" s="108">
        <v>0</v>
      </c>
      <c r="AF135" s="108">
        <v>0</v>
      </c>
      <c r="AG135" s="108">
        <v>0</v>
      </c>
      <c r="AH135" s="108">
        <v>0</v>
      </c>
      <c r="AI135" s="108">
        <v>0</v>
      </c>
      <c r="AJ135" s="108">
        <v>0</v>
      </c>
      <c r="AK135" s="108">
        <v>0</v>
      </c>
      <c r="AL135" s="45">
        <v>123427.37</v>
      </c>
      <c r="AM135" s="108">
        <v>0</v>
      </c>
      <c r="AN135" s="45">
        <v>33988.649999999994</v>
      </c>
      <c r="AO135" s="108">
        <v>0</v>
      </c>
      <c r="AP135" s="108">
        <v>0</v>
      </c>
      <c r="AQ135" s="110">
        <v>1693771.0799999996</v>
      </c>
      <c r="AR135" s="45">
        <v>324119.87</v>
      </c>
      <c r="AS135" s="45">
        <v>47793.14</v>
      </c>
      <c r="AT135" s="108">
        <v>0</v>
      </c>
      <c r="AU135" s="108">
        <v>0</v>
      </c>
      <c r="AV135" s="45">
        <v>157404.69000000003</v>
      </c>
      <c r="AW135" s="108">
        <v>0</v>
      </c>
      <c r="AX135" s="108">
        <v>0</v>
      </c>
      <c r="AY135" s="108">
        <v>0</v>
      </c>
      <c r="AZ135" s="108">
        <v>0</v>
      </c>
      <c r="BA135" s="108">
        <v>0</v>
      </c>
      <c r="BB135" s="108">
        <v>0</v>
      </c>
      <c r="BC135" s="45">
        <v>65091.330000000009</v>
      </c>
      <c r="BD135" s="108">
        <v>0</v>
      </c>
      <c r="BE135" s="108">
        <v>0</v>
      </c>
      <c r="BF135" s="108">
        <v>0</v>
      </c>
      <c r="BG135" s="108">
        <v>0</v>
      </c>
      <c r="BH135" s="108">
        <v>0</v>
      </c>
      <c r="BI135" s="108">
        <v>0</v>
      </c>
      <c r="BJ135" s="45">
        <v>273275.75</v>
      </c>
      <c r="BK135" s="110">
        <v>867684.78000000014</v>
      </c>
      <c r="BL135" s="108">
        <v>0</v>
      </c>
      <c r="BM135" s="108">
        <v>0</v>
      </c>
      <c r="BN135" s="108">
        <v>0</v>
      </c>
      <c r="BO135" s="108">
        <v>0</v>
      </c>
      <c r="BP135" s="46">
        <v>2561455.86</v>
      </c>
    </row>
    <row r="136" spans="1:68" hidden="1" x14ac:dyDescent="0.25">
      <c r="A136" s="107" t="s">
        <v>396</v>
      </c>
      <c r="B136" s="44" t="s">
        <v>199</v>
      </c>
      <c r="C136" s="108">
        <v>0</v>
      </c>
      <c r="D136" s="108">
        <v>0</v>
      </c>
      <c r="E136" s="108">
        <v>0</v>
      </c>
      <c r="F136" s="108">
        <v>0</v>
      </c>
      <c r="G136" s="45">
        <v>22619.55</v>
      </c>
      <c r="H136" s="45">
        <v>23501.980000000007</v>
      </c>
      <c r="I136" s="45">
        <v>38040.76</v>
      </c>
      <c r="J136" s="45">
        <v>49922.39</v>
      </c>
      <c r="K136" s="108">
        <v>0</v>
      </c>
      <c r="L136" s="45">
        <v>454182.18</v>
      </c>
      <c r="M136" s="45">
        <v>18924.599999999995</v>
      </c>
      <c r="N136" s="45">
        <v>22263.84</v>
      </c>
      <c r="O136" s="45">
        <v>194700.62</v>
      </c>
      <c r="P136" s="108">
        <v>0</v>
      </c>
      <c r="Q136" s="108">
        <v>0</v>
      </c>
      <c r="R136" s="108">
        <v>0</v>
      </c>
      <c r="S136" s="108">
        <v>0</v>
      </c>
      <c r="T136" s="45">
        <v>97404.3</v>
      </c>
      <c r="U136" s="108">
        <v>0</v>
      </c>
      <c r="V136" s="108">
        <v>0</v>
      </c>
      <c r="W136" s="45">
        <v>354273.6</v>
      </c>
      <c r="X136" s="108">
        <v>0</v>
      </c>
      <c r="Y136" s="108">
        <v>0</v>
      </c>
      <c r="Z136" s="108">
        <v>0</v>
      </c>
      <c r="AA136" s="45">
        <v>217908.23999999996</v>
      </c>
      <c r="AB136" s="108">
        <v>0</v>
      </c>
      <c r="AC136" s="108">
        <v>0</v>
      </c>
      <c r="AD136" s="108">
        <v>0</v>
      </c>
      <c r="AE136" s="108">
        <v>0</v>
      </c>
      <c r="AF136" s="108">
        <v>0</v>
      </c>
      <c r="AG136" s="108">
        <v>0</v>
      </c>
      <c r="AH136" s="108">
        <v>0</v>
      </c>
      <c r="AI136" s="108">
        <v>0</v>
      </c>
      <c r="AJ136" s="108">
        <v>0</v>
      </c>
      <c r="AK136" s="108">
        <v>0</v>
      </c>
      <c r="AL136" s="45">
        <v>123286.26</v>
      </c>
      <c r="AM136" s="108">
        <v>0</v>
      </c>
      <c r="AN136" s="45">
        <v>33952.80000000001</v>
      </c>
      <c r="AO136" s="108">
        <v>0</v>
      </c>
      <c r="AP136" s="108">
        <v>0</v>
      </c>
      <c r="AQ136" s="110">
        <v>1650981.1199999999</v>
      </c>
      <c r="AR136" s="45">
        <v>272653.32</v>
      </c>
      <c r="AS136" s="45">
        <v>49530.410000000011</v>
      </c>
      <c r="AT136" s="108">
        <v>0</v>
      </c>
      <c r="AU136" s="108">
        <v>0</v>
      </c>
      <c r="AV136" s="45">
        <v>91076.170000000013</v>
      </c>
      <c r="AW136" s="108">
        <v>0</v>
      </c>
      <c r="AX136" s="108">
        <v>0</v>
      </c>
      <c r="AY136" s="108">
        <v>0</v>
      </c>
      <c r="AZ136" s="108">
        <v>0</v>
      </c>
      <c r="BA136" s="108">
        <v>0</v>
      </c>
      <c r="BB136" s="108">
        <v>0</v>
      </c>
      <c r="BC136" s="45">
        <v>87984.029999999984</v>
      </c>
      <c r="BD136" s="108">
        <v>0</v>
      </c>
      <c r="BE136" s="108">
        <v>0</v>
      </c>
      <c r="BF136" s="108">
        <v>0</v>
      </c>
      <c r="BG136" s="108">
        <v>0</v>
      </c>
      <c r="BH136" s="108">
        <v>0</v>
      </c>
      <c r="BI136" s="108">
        <v>0</v>
      </c>
      <c r="BJ136" s="45">
        <v>161040.95000000001</v>
      </c>
      <c r="BK136" s="110">
        <v>662284.88</v>
      </c>
      <c r="BL136" s="108">
        <v>0</v>
      </c>
      <c r="BM136" s="108">
        <v>0</v>
      </c>
      <c r="BN136" s="108">
        <v>0</v>
      </c>
      <c r="BO136" s="108">
        <v>0</v>
      </c>
      <c r="BP136" s="46">
        <v>2313266</v>
      </c>
    </row>
    <row r="137" spans="1:68" hidden="1" x14ac:dyDescent="0.25">
      <c r="A137" s="107"/>
      <c r="B137" s="44" t="s">
        <v>412</v>
      </c>
      <c r="C137" s="108">
        <v>0</v>
      </c>
      <c r="D137" s="108">
        <v>0</v>
      </c>
      <c r="E137" s="108">
        <v>0</v>
      </c>
      <c r="F137" s="108">
        <v>0</v>
      </c>
      <c r="G137" s="45">
        <v>0</v>
      </c>
      <c r="H137" s="45">
        <v>147835.57999999999</v>
      </c>
      <c r="I137" s="45">
        <v>239364.96000000002</v>
      </c>
      <c r="J137" s="45">
        <v>314258.62999999995</v>
      </c>
      <c r="K137" s="108">
        <v>0</v>
      </c>
      <c r="L137" s="45">
        <v>3041120.8899999997</v>
      </c>
      <c r="M137" s="45">
        <v>128393.59000000003</v>
      </c>
      <c r="N137" s="45">
        <v>151053.12999999998</v>
      </c>
      <c r="O137" s="45">
        <v>1451047.01</v>
      </c>
      <c r="P137" s="108">
        <v>0</v>
      </c>
      <c r="Q137" s="108">
        <v>0</v>
      </c>
      <c r="R137" s="108">
        <v>0</v>
      </c>
      <c r="S137" s="108">
        <v>0</v>
      </c>
      <c r="T137" s="45">
        <v>660855.74999999988</v>
      </c>
      <c r="U137" s="108">
        <v>0</v>
      </c>
      <c r="V137" s="108">
        <v>0</v>
      </c>
      <c r="W137" s="45">
        <v>3173347.1400000006</v>
      </c>
      <c r="X137" s="108">
        <v>0</v>
      </c>
      <c r="Y137" s="108">
        <v>0</v>
      </c>
      <c r="Z137" s="108">
        <v>0</v>
      </c>
      <c r="AA137" s="45">
        <v>1478436.0400000003</v>
      </c>
      <c r="AB137" s="108">
        <v>0</v>
      </c>
      <c r="AC137" s="108">
        <v>0</v>
      </c>
      <c r="AD137" s="45">
        <v>695619.48</v>
      </c>
      <c r="AE137" s="108">
        <v>0</v>
      </c>
      <c r="AF137" s="108">
        <v>0</v>
      </c>
      <c r="AG137" s="108">
        <v>0</v>
      </c>
      <c r="AH137" s="108">
        <v>0</v>
      </c>
      <c r="AI137" s="108">
        <v>0</v>
      </c>
      <c r="AJ137" s="108">
        <v>0</v>
      </c>
      <c r="AK137" s="108">
        <v>0</v>
      </c>
      <c r="AL137" s="45">
        <v>836439.72000000009</v>
      </c>
      <c r="AM137" s="108">
        <v>0</v>
      </c>
      <c r="AN137" s="45">
        <v>230361.56000000003</v>
      </c>
      <c r="AO137" s="108">
        <v>0</v>
      </c>
      <c r="AP137" s="108">
        <v>0</v>
      </c>
      <c r="AQ137" s="110">
        <v>12548133.48</v>
      </c>
      <c r="AR137" s="45">
        <v>0</v>
      </c>
      <c r="AS137" s="45">
        <v>0</v>
      </c>
      <c r="AT137" s="108">
        <v>0</v>
      </c>
      <c r="AU137" s="108">
        <v>0</v>
      </c>
      <c r="AV137" s="45">
        <v>0</v>
      </c>
      <c r="AW137" s="108">
        <v>0</v>
      </c>
      <c r="AX137" s="108">
        <v>0</v>
      </c>
      <c r="AY137" s="108">
        <v>0</v>
      </c>
      <c r="AZ137" s="108">
        <v>0</v>
      </c>
      <c r="BA137" s="108">
        <v>0</v>
      </c>
      <c r="BB137" s="108">
        <v>0</v>
      </c>
      <c r="BC137" s="45">
        <v>679006.73999999987</v>
      </c>
      <c r="BD137" s="108">
        <v>0</v>
      </c>
      <c r="BE137" s="108">
        <v>0</v>
      </c>
      <c r="BF137" s="108">
        <v>0</v>
      </c>
      <c r="BG137" s="108">
        <v>0</v>
      </c>
      <c r="BH137" s="108">
        <v>0</v>
      </c>
      <c r="BI137" s="108">
        <v>0</v>
      </c>
      <c r="BJ137" s="45">
        <v>0</v>
      </c>
      <c r="BK137" s="110">
        <v>679006.73999999987</v>
      </c>
      <c r="BL137" s="108">
        <v>0</v>
      </c>
      <c r="BM137" s="108">
        <v>0</v>
      </c>
      <c r="BN137" s="108">
        <v>0</v>
      </c>
      <c r="BO137" s="108">
        <v>0</v>
      </c>
      <c r="BP137" s="46">
        <v>13227140.219999999</v>
      </c>
    </row>
    <row r="138" spans="1:68" hidden="1" x14ac:dyDescent="0.25">
      <c r="A138" s="107" t="s">
        <v>413</v>
      </c>
      <c r="B138" s="44" t="s">
        <v>205</v>
      </c>
      <c r="C138" s="108">
        <v>0</v>
      </c>
      <c r="D138" s="108">
        <v>0</v>
      </c>
      <c r="E138" s="108">
        <v>0</v>
      </c>
      <c r="F138" s="108">
        <v>0</v>
      </c>
      <c r="G138" s="45">
        <v>93526.74</v>
      </c>
      <c r="H138" s="45">
        <v>20151.310000000009</v>
      </c>
      <c r="I138" s="45">
        <v>32656.499999999993</v>
      </c>
      <c r="J138" s="45">
        <v>42899.410000000011</v>
      </c>
      <c r="K138" s="108">
        <v>0</v>
      </c>
      <c r="L138" s="45">
        <v>460222.31999999989</v>
      </c>
      <c r="M138" s="45">
        <v>19175.400000000005</v>
      </c>
      <c r="N138" s="108">
        <v>0</v>
      </c>
      <c r="O138" s="45">
        <v>241703.26</v>
      </c>
      <c r="P138" s="108">
        <v>0</v>
      </c>
      <c r="Q138" s="108">
        <v>0</v>
      </c>
      <c r="R138" s="108">
        <v>0</v>
      </c>
      <c r="S138" s="108">
        <v>0</v>
      </c>
      <c r="T138" s="45">
        <v>98699.880000000019</v>
      </c>
      <c r="U138" s="108">
        <v>0</v>
      </c>
      <c r="V138" s="108">
        <v>0</v>
      </c>
      <c r="W138" s="45">
        <v>358985.1</v>
      </c>
      <c r="X138" s="108">
        <v>0</v>
      </c>
      <c r="Y138" s="108">
        <v>0</v>
      </c>
      <c r="Z138" s="108">
        <v>0</v>
      </c>
      <c r="AA138" s="45">
        <v>220806.36</v>
      </c>
      <c r="AB138" s="108">
        <v>0</v>
      </c>
      <c r="AC138" s="108">
        <v>0</v>
      </c>
      <c r="AD138" s="45">
        <v>86427.75</v>
      </c>
      <c r="AE138" s="108">
        <v>0</v>
      </c>
      <c r="AF138" s="108">
        <v>0</v>
      </c>
      <c r="AG138" s="108">
        <v>0</v>
      </c>
      <c r="AH138" s="108">
        <v>0</v>
      </c>
      <c r="AI138" s="108">
        <v>0</v>
      </c>
      <c r="AJ138" s="108">
        <v>0</v>
      </c>
      <c r="AK138" s="108">
        <v>0</v>
      </c>
      <c r="AL138" s="45">
        <v>124925.63999999998</v>
      </c>
      <c r="AM138" s="108">
        <v>0</v>
      </c>
      <c r="AN138" s="45">
        <v>34404.960000000006</v>
      </c>
      <c r="AO138" s="108">
        <v>0</v>
      </c>
      <c r="AP138" s="108">
        <v>0</v>
      </c>
      <c r="AQ138" s="110">
        <v>1834584.63</v>
      </c>
      <c r="AR138" s="45">
        <v>1263867.3099999998</v>
      </c>
      <c r="AS138" s="45">
        <v>369439.72999999986</v>
      </c>
      <c r="AT138" s="108">
        <v>0</v>
      </c>
      <c r="AU138" s="108">
        <v>0</v>
      </c>
      <c r="AV138" s="45">
        <v>161119.79000000004</v>
      </c>
      <c r="AW138" s="108">
        <v>0</v>
      </c>
      <c r="AX138" s="108">
        <v>0</v>
      </c>
      <c r="AY138" s="108">
        <v>0</v>
      </c>
      <c r="AZ138" s="108">
        <v>0</v>
      </c>
      <c r="BA138" s="108">
        <v>0</v>
      </c>
      <c r="BB138" s="108">
        <v>0</v>
      </c>
      <c r="BC138" s="45">
        <v>75628.659999999989</v>
      </c>
      <c r="BD138" s="108">
        <v>0</v>
      </c>
      <c r="BE138" s="108">
        <v>0</v>
      </c>
      <c r="BF138" s="108">
        <v>0</v>
      </c>
      <c r="BG138" s="108">
        <v>0</v>
      </c>
      <c r="BH138" s="108">
        <v>0</v>
      </c>
      <c r="BI138" s="108">
        <v>0</v>
      </c>
      <c r="BJ138" s="45">
        <v>257312.80000000002</v>
      </c>
      <c r="BK138" s="110">
        <v>2127368.29</v>
      </c>
      <c r="BL138" s="108">
        <v>0</v>
      </c>
      <c r="BM138" s="108">
        <v>0</v>
      </c>
      <c r="BN138" s="108">
        <v>0</v>
      </c>
      <c r="BO138" s="108">
        <v>0</v>
      </c>
      <c r="BP138" s="46">
        <v>3961952.92</v>
      </c>
    </row>
    <row r="139" spans="1:68" hidden="1" x14ac:dyDescent="0.25">
      <c r="A139" s="107" t="s">
        <v>358</v>
      </c>
      <c r="B139" s="44" t="s">
        <v>145</v>
      </c>
      <c r="C139" s="108">
        <v>0</v>
      </c>
      <c r="D139" s="108">
        <v>0</v>
      </c>
      <c r="E139" s="108">
        <v>0</v>
      </c>
      <c r="F139" s="108">
        <v>0</v>
      </c>
      <c r="G139" s="45">
        <v>286441.74999999994</v>
      </c>
      <c r="H139" s="45">
        <v>211517.59999999998</v>
      </c>
      <c r="I139" s="45">
        <v>343193.94</v>
      </c>
      <c r="J139" s="45">
        <v>449667.73</v>
      </c>
      <c r="K139" s="108">
        <v>0</v>
      </c>
      <c r="L139" s="45">
        <v>3805025.8099999996</v>
      </c>
      <c r="M139" s="45">
        <v>158543.20000000001</v>
      </c>
      <c r="N139" s="108">
        <v>0</v>
      </c>
      <c r="O139" s="45">
        <v>2575380.63</v>
      </c>
      <c r="P139" s="108">
        <v>0</v>
      </c>
      <c r="Q139" s="108">
        <v>0</v>
      </c>
      <c r="R139" s="108">
        <v>0</v>
      </c>
      <c r="S139" s="108">
        <v>0</v>
      </c>
      <c r="T139" s="45">
        <v>816028.02</v>
      </c>
      <c r="U139" s="108">
        <v>0</v>
      </c>
      <c r="V139" s="108">
        <v>0</v>
      </c>
      <c r="W139" s="45">
        <v>2968012.1799999992</v>
      </c>
      <c r="X139" s="108">
        <v>0</v>
      </c>
      <c r="Y139" s="108">
        <v>0</v>
      </c>
      <c r="Z139" s="108">
        <v>0</v>
      </c>
      <c r="AA139" s="45">
        <v>1825582.0700000003</v>
      </c>
      <c r="AB139" s="108">
        <v>0</v>
      </c>
      <c r="AC139" s="108">
        <v>0</v>
      </c>
      <c r="AD139" s="108">
        <v>0</v>
      </c>
      <c r="AE139" s="108">
        <v>0</v>
      </c>
      <c r="AF139" s="108">
        <v>0</v>
      </c>
      <c r="AG139" s="108">
        <v>0</v>
      </c>
      <c r="AH139" s="108">
        <v>0</v>
      </c>
      <c r="AI139" s="108">
        <v>0</v>
      </c>
      <c r="AJ139" s="108">
        <v>0</v>
      </c>
      <c r="AK139" s="108">
        <v>0</v>
      </c>
      <c r="AL139" s="45">
        <v>1032871.9399999998</v>
      </c>
      <c r="AM139" s="108">
        <v>0</v>
      </c>
      <c r="AN139" s="45">
        <v>284447.99999999994</v>
      </c>
      <c r="AO139" s="108">
        <v>0</v>
      </c>
      <c r="AP139" s="108">
        <v>0</v>
      </c>
      <c r="AQ139" s="110">
        <v>14756712.869999997</v>
      </c>
      <c r="AR139" s="45">
        <v>2315267.87</v>
      </c>
      <c r="AS139" s="45">
        <v>305441.44</v>
      </c>
      <c r="AT139" s="108">
        <v>0</v>
      </c>
      <c r="AU139" s="108">
        <v>0</v>
      </c>
      <c r="AV139" s="45">
        <v>1770077.95</v>
      </c>
      <c r="AW139" s="108">
        <v>0</v>
      </c>
      <c r="AX139" s="108">
        <v>0</v>
      </c>
      <c r="AY139" s="108">
        <v>0</v>
      </c>
      <c r="AZ139" s="108">
        <v>0</v>
      </c>
      <c r="BA139" s="108">
        <v>0</v>
      </c>
      <c r="BB139" s="108">
        <v>0</v>
      </c>
      <c r="BC139" s="45">
        <v>613940.49</v>
      </c>
      <c r="BD139" s="108">
        <v>0</v>
      </c>
      <c r="BE139" s="108">
        <v>0</v>
      </c>
      <c r="BF139" s="108">
        <v>0</v>
      </c>
      <c r="BG139" s="108">
        <v>0</v>
      </c>
      <c r="BH139" s="108">
        <v>0</v>
      </c>
      <c r="BI139" s="108">
        <v>0</v>
      </c>
      <c r="BJ139" s="45">
        <v>2912616.33</v>
      </c>
      <c r="BK139" s="110">
        <v>7917344.080000001</v>
      </c>
      <c r="BL139" s="108">
        <v>0</v>
      </c>
      <c r="BM139" s="108">
        <v>0</v>
      </c>
      <c r="BN139" s="108">
        <v>0</v>
      </c>
      <c r="BO139" s="108">
        <v>0</v>
      </c>
      <c r="BP139" s="46">
        <v>22674056.950000003</v>
      </c>
    </row>
    <row r="140" spans="1:68" hidden="1" x14ac:dyDescent="0.25">
      <c r="A140" s="107" t="s">
        <v>356</v>
      </c>
      <c r="B140" s="44" t="s">
        <v>132</v>
      </c>
      <c r="C140" s="108">
        <v>0</v>
      </c>
      <c r="D140" s="108">
        <v>0</v>
      </c>
      <c r="E140" s="108">
        <v>0</v>
      </c>
      <c r="F140" s="108">
        <v>0</v>
      </c>
      <c r="G140" s="45">
        <v>577083.65999999992</v>
      </c>
      <c r="H140" s="45">
        <v>355273.33999999997</v>
      </c>
      <c r="I140" s="45">
        <v>575000.26</v>
      </c>
      <c r="J140" s="45">
        <v>754734.32000000007</v>
      </c>
      <c r="K140" s="108">
        <v>0</v>
      </c>
      <c r="L140" s="45">
        <v>6578124.8599999994</v>
      </c>
      <c r="M140" s="45">
        <v>274109.37</v>
      </c>
      <c r="N140" s="108">
        <v>0</v>
      </c>
      <c r="O140" s="45">
        <v>3039144.68</v>
      </c>
      <c r="P140" s="108">
        <v>0</v>
      </c>
      <c r="Q140" s="108">
        <v>0</v>
      </c>
      <c r="R140" s="108">
        <v>0</v>
      </c>
      <c r="S140" s="108">
        <v>0</v>
      </c>
      <c r="T140" s="45">
        <v>1410859.23</v>
      </c>
      <c r="U140" s="108">
        <v>0</v>
      </c>
      <c r="V140" s="108">
        <v>0</v>
      </c>
      <c r="W140" s="45">
        <v>5131972.3899999997</v>
      </c>
      <c r="X140" s="108">
        <v>0</v>
      </c>
      <c r="Y140" s="108">
        <v>0</v>
      </c>
      <c r="Z140" s="108">
        <v>0</v>
      </c>
      <c r="AA140" s="45">
        <v>3154501.0999999996</v>
      </c>
      <c r="AB140" s="108">
        <v>0</v>
      </c>
      <c r="AC140" s="108">
        <v>0</v>
      </c>
      <c r="AD140" s="108">
        <v>0</v>
      </c>
      <c r="AE140" s="108">
        <v>0</v>
      </c>
      <c r="AF140" s="108">
        <v>0</v>
      </c>
      <c r="AG140" s="108">
        <v>0</v>
      </c>
      <c r="AH140" s="108">
        <v>0</v>
      </c>
      <c r="AI140" s="108">
        <v>0</v>
      </c>
      <c r="AJ140" s="108">
        <v>0</v>
      </c>
      <c r="AK140" s="108">
        <v>0</v>
      </c>
      <c r="AL140" s="45">
        <v>1785759.25</v>
      </c>
      <c r="AM140" s="108">
        <v>0</v>
      </c>
      <c r="AN140" s="45">
        <v>491795.75999999995</v>
      </c>
      <c r="AO140" s="108">
        <v>0</v>
      </c>
      <c r="AP140" s="108">
        <v>0</v>
      </c>
      <c r="AQ140" s="110">
        <v>24128358.219999999</v>
      </c>
      <c r="AR140" s="45">
        <v>3943746.87</v>
      </c>
      <c r="AS140" s="45">
        <v>572290.71</v>
      </c>
      <c r="AT140" s="108">
        <v>0</v>
      </c>
      <c r="AU140" s="108">
        <v>0</v>
      </c>
      <c r="AV140" s="45">
        <v>3215758.97</v>
      </c>
      <c r="AW140" s="108">
        <v>0</v>
      </c>
      <c r="AX140" s="108">
        <v>0</v>
      </c>
      <c r="AY140" s="108">
        <v>0</v>
      </c>
      <c r="AZ140" s="108">
        <v>0</v>
      </c>
      <c r="BA140" s="108">
        <v>0</v>
      </c>
      <c r="BB140" s="108">
        <v>0</v>
      </c>
      <c r="BC140" s="45">
        <v>1217720.5999999999</v>
      </c>
      <c r="BD140" s="108">
        <v>0</v>
      </c>
      <c r="BE140" s="108">
        <v>0</v>
      </c>
      <c r="BF140" s="108">
        <v>0</v>
      </c>
      <c r="BG140" s="108">
        <v>0</v>
      </c>
      <c r="BH140" s="108">
        <v>0</v>
      </c>
      <c r="BI140" s="108">
        <v>0</v>
      </c>
      <c r="BJ140" s="45">
        <v>5322700.29</v>
      </c>
      <c r="BK140" s="110">
        <v>14272217.440000001</v>
      </c>
      <c r="BL140" s="108">
        <v>0</v>
      </c>
      <c r="BM140" s="108">
        <v>0</v>
      </c>
      <c r="BN140" s="108">
        <v>0</v>
      </c>
      <c r="BO140" s="108">
        <v>0</v>
      </c>
      <c r="BP140" s="46">
        <v>38400575.659999996</v>
      </c>
    </row>
    <row r="141" spans="1:68" hidden="1" x14ac:dyDescent="0.25">
      <c r="A141" s="107" t="s">
        <v>359</v>
      </c>
      <c r="B141" s="44" t="s">
        <v>146</v>
      </c>
      <c r="C141" s="108">
        <v>0</v>
      </c>
      <c r="D141" s="108">
        <v>0</v>
      </c>
      <c r="E141" s="108">
        <v>0</v>
      </c>
      <c r="F141" s="108">
        <v>0</v>
      </c>
      <c r="G141" s="45">
        <v>141124.41000000003</v>
      </c>
      <c r="H141" s="45">
        <v>53980.53</v>
      </c>
      <c r="I141" s="45">
        <v>87178.41</v>
      </c>
      <c r="J141" s="45">
        <v>114280.80000000002</v>
      </c>
      <c r="K141" s="108">
        <v>0</v>
      </c>
      <c r="L141" s="45">
        <v>1634734.0800000003</v>
      </c>
      <c r="M141" s="45">
        <v>-86.35</v>
      </c>
      <c r="N141" s="108">
        <v>0</v>
      </c>
      <c r="O141" s="45">
        <v>794547.48</v>
      </c>
      <c r="P141" s="108">
        <v>0</v>
      </c>
      <c r="Q141" s="108">
        <v>0</v>
      </c>
      <c r="R141" s="108">
        <v>0</v>
      </c>
      <c r="S141" s="108">
        <v>0</v>
      </c>
      <c r="T141" s="45">
        <v>350586.6</v>
      </c>
      <c r="U141" s="108">
        <v>0</v>
      </c>
      <c r="V141" s="108">
        <v>0</v>
      </c>
      <c r="W141" s="45">
        <v>1275133.9199999997</v>
      </c>
      <c r="X141" s="108">
        <v>0</v>
      </c>
      <c r="Y141" s="108">
        <v>0</v>
      </c>
      <c r="Z141" s="108">
        <v>0</v>
      </c>
      <c r="AA141" s="45">
        <v>784317.47</v>
      </c>
      <c r="AB141" s="108">
        <v>0</v>
      </c>
      <c r="AC141" s="108">
        <v>0</v>
      </c>
      <c r="AD141" s="108">
        <v>0</v>
      </c>
      <c r="AE141" s="108">
        <v>0</v>
      </c>
      <c r="AF141" s="108">
        <v>0</v>
      </c>
      <c r="AG141" s="108">
        <v>0</v>
      </c>
      <c r="AH141" s="108">
        <v>0</v>
      </c>
      <c r="AI141" s="108">
        <v>0</v>
      </c>
      <c r="AJ141" s="108">
        <v>0</v>
      </c>
      <c r="AK141" s="108">
        <v>0</v>
      </c>
      <c r="AL141" s="45">
        <v>443742.78999999992</v>
      </c>
      <c r="AM141" s="108">
        <v>0</v>
      </c>
      <c r="AN141" s="45">
        <v>122206.27</v>
      </c>
      <c r="AO141" s="108">
        <v>0</v>
      </c>
      <c r="AP141" s="108">
        <v>0</v>
      </c>
      <c r="AQ141" s="110">
        <v>5801746.4100000001</v>
      </c>
      <c r="AR141" s="45">
        <v>1023398.31</v>
      </c>
      <c r="AS141" s="45">
        <v>149123.71000000002</v>
      </c>
      <c r="AT141" s="108">
        <v>0</v>
      </c>
      <c r="AU141" s="108">
        <v>0</v>
      </c>
      <c r="AV141" s="45">
        <v>825489.6100000001</v>
      </c>
      <c r="AW141" s="108">
        <v>0</v>
      </c>
      <c r="AX141" s="108">
        <v>0</v>
      </c>
      <c r="AY141" s="108">
        <v>0</v>
      </c>
      <c r="AZ141" s="108">
        <v>0</v>
      </c>
      <c r="BA141" s="108">
        <v>0</v>
      </c>
      <c r="BB141" s="108">
        <v>0</v>
      </c>
      <c r="BC141" s="45">
        <v>251126.96999999997</v>
      </c>
      <c r="BD141" s="108">
        <v>0</v>
      </c>
      <c r="BE141" s="108">
        <v>0</v>
      </c>
      <c r="BF141" s="108">
        <v>0</v>
      </c>
      <c r="BG141" s="108">
        <v>0</v>
      </c>
      <c r="BH141" s="108">
        <v>0</v>
      </c>
      <c r="BI141" s="108">
        <v>0</v>
      </c>
      <c r="BJ141" s="45">
        <v>1376645.72</v>
      </c>
      <c r="BK141" s="110">
        <v>3625784.32</v>
      </c>
      <c r="BL141" s="108">
        <v>0</v>
      </c>
      <c r="BM141" s="108">
        <v>0</v>
      </c>
      <c r="BN141" s="108">
        <v>0</v>
      </c>
      <c r="BO141" s="108">
        <v>0</v>
      </c>
      <c r="BP141" s="46">
        <v>9427530.7300000004</v>
      </c>
    </row>
    <row r="142" spans="1:68" hidden="1" x14ac:dyDescent="0.25">
      <c r="A142" s="107" t="s">
        <v>256</v>
      </c>
      <c r="B142" s="44" t="s">
        <v>153</v>
      </c>
      <c r="C142" s="108">
        <v>0</v>
      </c>
      <c r="D142" s="108">
        <v>0</v>
      </c>
      <c r="E142" s="108">
        <v>0</v>
      </c>
      <c r="F142" s="108">
        <v>0</v>
      </c>
      <c r="G142" s="45">
        <v>115863.08000000002</v>
      </c>
      <c r="H142" s="45">
        <v>70943.990000000005</v>
      </c>
      <c r="I142" s="45">
        <v>115010.58</v>
      </c>
      <c r="J142" s="45">
        <v>151188.37</v>
      </c>
      <c r="K142" s="108">
        <v>0</v>
      </c>
      <c r="L142" s="45">
        <v>1631355.9500000002</v>
      </c>
      <c r="M142" s="45">
        <v>67972.86</v>
      </c>
      <c r="N142" s="45">
        <v>79968.2</v>
      </c>
      <c r="O142" s="45">
        <v>797687.64999999991</v>
      </c>
      <c r="P142" s="108">
        <v>0</v>
      </c>
      <c r="Q142" s="108">
        <v>0</v>
      </c>
      <c r="R142" s="108">
        <v>0</v>
      </c>
      <c r="S142" s="108">
        <v>0</v>
      </c>
      <c r="T142" s="45">
        <v>349861.47000000003</v>
      </c>
      <c r="U142" s="108">
        <v>0</v>
      </c>
      <c r="V142" s="108">
        <v>0</v>
      </c>
      <c r="W142" s="45">
        <v>1272498.3799999999</v>
      </c>
      <c r="X142" s="108">
        <v>0</v>
      </c>
      <c r="Y142" s="108">
        <v>0</v>
      </c>
      <c r="Z142" s="108">
        <v>0</v>
      </c>
      <c r="AA142" s="45">
        <v>782695.46</v>
      </c>
      <c r="AB142" s="108">
        <v>0</v>
      </c>
      <c r="AC142" s="108">
        <v>0</v>
      </c>
      <c r="AD142" s="108">
        <v>0</v>
      </c>
      <c r="AE142" s="108">
        <v>0</v>
      </c>
      <c r="AF142" s="108">
        <v>0</v>
      </c>
      <c r="AG142" s="108">
        <v>0</v>
      </c>
      <c r="AH142" s="108">
        <v>0</v>
      </c>
      <c r="AI142" s="108">
        <v>0</v>
      </c>
      <c r="AJ142" s="108">
        <v>0</v>
      </c>
      <c r="AK142" s="108">
        <v>0</v>
      </c>
      <c r="AL142" s="45">
        <v>442832.56</v>
      </c>
      <c r="AM142" s="108">
        <v>0</v>
      </c>
      <c r="AN142" s="45">
        <v>121952.68</v>
      </c>
      <c r="AO142" s="108">
        <v>0</v>
      </c>
      <c r="AP142" s="108">
        <v>0</v>
      </c>
      <c r="AQ142" s="110">
        <v>5999831.2300000004</v>
      </c>
      <c r="AR142" s="45">
        <v>2152465.2999999998</v>
      </c>
      <c r="AS142" s="45">
        <v>487437.3</v>
      </c>
      <c r="AT142" s="108">
        <v>0</v>
      </c>
      <c r="AU142" s="108">
        <v>0</v>
      </c>
      <c r="AV142" s="45">
        <v>273020.76</v>
      </c>
      <c r="AW142" s="108">
        <v>0</v>
      </c>
      <c r="AX142" s="108">
        <v>0</v>
      </c>
      <c r="AY142" s="108">
        <v>0</v>
      </c>
      <c r="AZ142" s="108">
        <v>0</v>
      </c>
      <c r="BA142" s="108">
        <v>0</v>
      </c>
      <c r="BB142" s="108">
        <v>0</v>
      </c>
      <c r="BC142" s="45">
        <v>212634.47000000003</v>
      </c>
      <c r="BD142" s="108">
        <v>0</v>
      </c>
      <c r="BE142" s="108">
        <v>0</v>
      </c>
      <c r="BF142" s="108">
        <v>0</v>
      </c>
      <c r="BG142" s="108">
        <v>0</v>
      </c>
      <c r="BH142" s="108">
        <v>0</v>
      </c>
      <c r="BI142" s="108">
        <v>0</v>
      </c>
      <c r="BJ142" s="45">
        <v>467803.48000000004</v>
      </c>
      <c r="BK142" s="110">
        <v>3593361.31</v>
      </c>
      <c r="BL142" s="108">
        <v>0</v>
      </c>
      <c r="BM142" s="108">
        <v>0</v>
      </c>
      <c r="BN142" s="108">
        <v>0</v>
      </c>
      <c r="BO142" s="108">
        <v>0</v>
      </c>
      <c r="BP142" s="46">
        <v>9593192.540000001</v>
      </c>
    </row>
    <row r="143" spans="1:68" hidden="1" x14ac:dyDescent="0.25">
      <c r="A143" s="107" t="s">
        <v>261</v>
      </c>
      <c r="B143" s="44" t="s">
        <v>161</v>
      </c>
      <c r="C143" s="108">
        <v>0</v>
      </c>
      <c r="D143" s="108">
        <v>0</v>
      </c>
      <c r="E143" s="108">
        <v>0</v>
      </c>
      <c r="F143" s="108">
        <v>0</v>
      </c>
      <c r="G143" s="45">
        <v>0</v>
      </c>
      <c r="H143" s="45">
        <v>55686.720000000001</v>
      </c>
      <c r="I143" s="45">
        <v>90226.98</v>
      </c>
      <c r="J143" s="45">
        <v>118606.29999999999</v>
      </c>
      <c r="K143" s="108">
        <v>0</v>
      </c>
      <c r="L143" s="45">
        <v>793680.84000000008</v>
      </c>
      <c r="M143" s="45">
        <v>33070.080000000002</v>
      </c>
      <c r="N143" s="45">
        <v>38905.919999999998</v>
      </c>
      <c r="O143" s="45">
        <v>342858.78000000009</v>
      </c>
      <c r="P143" s="108">
        <v>0</v>
      </c>
      <c r="Q143" s="108">
        <v>0</v>
      </c>
      <c r="R143" s="108">
        <v>0</v>
      </c>
      <c r="S143" s="108">
        <v>0</v>
      </c>
      <c r="T143" s="45">
        <v>170213.4</v>
      </c>
      <c r="U143" s="108">
        <v>0</v>
      </c>
      <c r="V143" s="108">
        <v>0</v>
      </c>
      <c r="W143" s="45">
        <v>619090.8600000001</v>
      </c>
      <c r="X143" s="108">
        <v>0</v>
      </c>
      <c r="Y143" s="108">
        <v>0</v>
      </c>
      <c r="Z143" s="108">
        <v>0</v>
      </c>
      <c r="AA143" s="45">
        <v>380795.33999999997</v>
      </c>
      <c r="AB143" s="108">
        <v>0</v>
      </c>
      <c r="AC143" s="108">
        <v>0</v>
      </c>
      <c r="AD143" s="108">
        <v>0</v>
      </c>
      <c r="AE143" s="108">
        <v>0</v>
      </c>
      <c r="AF143" s="108">
        <v>0</v>
      </c>
      <c r="AG143" s="108">
        <v>0</v>
      </c>
      <c r="AH143" s="108">
        <v>0</v>
      </c>
      <c r="AI143" s="108">
        <v>0</v>
      </c>
      <c r="AJ143" s="108">
        <v>0</v>
      </c>
      <c r="AK143" s="108">
        <v>0</v>
      </c>
      <c r="AL143" s="45">
        <v>215441.93999999997</v>
      </c>
      <c r="AM143" s="108">
        <v>0</v>
      </c>
      <c r="AN143" s="45">
        <v>59333.52</v>
      </c>
      <c r="AO143" s="108">
        <v>0</v>
      </c>
      <c r="AP143" s="108">
        <v>0</v>
      </c>
      <c r="AQ143" s="110">
        <v>2917910.6799999997</v>
      </c>
      <c r="AR143" s="45">
        <v>0</v>
      </c>
      <c r="AS143" s="45">
        <v>0</v>
      </c>
      <c r="AT143" s="108">
        <v>0</v>
      </c>
      <c r="AU143" s="108">
        <v>0</v>
      </c>
      <c r="AV143" s="45">
        <v>0</v>
      </c>
      <c r="AW143" s="108">
        <v>0</v>
      </c>
      <c r="AX143" s="108">
        <v>0</v>
      </c>
      <c r="AY143" s="108">
        <v>0</v>
      </c>
      <c r="AZ143" s="108">
        <v>0</v>
      </c>
      <c r="BA143" s="108">
        <v>0</v>
      </c>
      <c r="BB143" s="108">
        <v>0</v>
      </c>
      <c r="BC143" s="45">
        <v>117385.28</v>
      </c>
      <c r="BD143" s="108">
        <v>0</v>
      </c>
      <c r="BE143" s="108">
        <v>0</v>
      </c>
      <c r="BF143" s="108">
        <v>0</v>
      </c>
      <c r="BG143" s="108">
        <v>0</v>
      </c>
      <c r="BH143" s="108">
        <v>0</v>
      </c>
      <c r="BI143" s="108">
        <v>0</v>
      </c>
      <c r="BJ143" s="45">
        <v>0</v>
      </c>
      <c r="BK143" s="110">
        <v>117385.28</v>
      </c>
      <c r="BL143" s="108">
        <v>0</v>
      </c>
      <c r="BM143" s="108">
        <v>0</v>
      </c>
      <c r="BN143" s="108">
        <v>0</v>
      </c>
      <c r="BO143" s="108">
        <v>0</v>
      </c>
      <c r="BP143" s="46">
        <v>3035295.9599999995</v>
      </c>
    </row>
    <row r="144" spans="1:68" hidden="1" x14ac:dyDescent="0.25">
      <c r="A144" s="107" t="s">
        <v>360</v>
      </c>
      <c r="B144" s="44" t="s">
        <v>147</v>
      </c>
      <c r="C144" s="108">
        <v>0</v>
      </c>
      <c r="D144" s="108">
        <v>0</v>
      </c>
      <c r="E144" s="108">
        <v>0</v>
      </c>
      <c r="F144" s="108">
        <v>0</v>
      </c>
      <c r="G144" s="45">
        <v>899226.63000000012</v>
      </c>
      <c r="H144" s="45">
        <v>205589.83999999994</v>
      </c>
      <c r="I144" s="45">
        <v>333160.55</v>
      </c>
      <c r="J144" s="45">
        <v>438000.91000000003</v>
      </c>
      <c r="K144" s="108">
        <v>0</v>
      </c>
      <c r="L144" s="45">
        <v>4483678.74</v>
      </c>
      <c r="M144" s="109">
        <v>0</v>
      </c>
      <c r="N144" s="108">
        <v>0</v>
      </c>
      <c r="O144" s="45">
        <v>2335115.7399999993</v>
      </c>
      <c r="P144" s="108">
        <v>0</v>
      </c>
      <c r="Q144" s="108">
        <v>0</v>
      </c>
      <c r="R144" s="108">
        <v>0</v>
      </c>
      <c r="S144" s="108">
        <v>0</v>
      </c>
      <c r="T144" s="45">
        <v>961573.2</v>
      </c>
      <c r="U144" s="108">
        <v>0</v>
      </c>
      <c r="V144" s="108">
        <v>0</v>
      </c>
      <c r="W144" s="45">
        <v>3497381.0399999996</v>
      </c>
      <c r="X144" s="108">
        <v>0</v>
      </c>
      <c r="Y144" s="108">
        <v>0</v>
      </c>
      <c r="Z144" s="108">
        <v>0</v>
      </c>
      <c r="AA144" s="45">
        <v>2151188.8200000003</v>
      </c>
      <c r="AB144" s="108">
        <v>0</v>
      </c>
      <c r="AC144" s="108">
        <v>0</v>
      </c>
      <c r="AD144" s="45">
        <v>601380</v>
      </c>
      <c r="AE144" s="108">
        <v>0</v>
      </c>
      <c r="AF144" s="108">
        <v>0</v>
      </c>
      <c r="AG144" s="108">
        <v>0</v>
      </c>
      <c r="AH144" s="108">
        <v>0</v>
      </c>
      <c r="AI144" s="108">
        <v>0</v>
      </c>
      <c r="AJ144" s="108">
        <v>0</v>
      </c>
      <c r="AK144" s="108">
        <v>0</v>
      </c>
      <c r="AL144" s="45">
        <v>1217078.8800000001</v>
      </c>
      <c r="AM144" s="108">
        <v>0</v>
      </c>
      <c r="AN144" s="45">
        <v>335184.84000000003</v>
      </c>
      <c r="AO144" s="108">
        <v>0</v>
      </c>
      <c r="AP144" s="108">
        <v>0</v>
      </c>
      <c r="AQ144" s="110">
        <v>17458559.189999998</v>
      </c>
      <c r="AR144" s="45">
        <v>14327366.500000002</v>
      </c>
      <c r="AS144" s="45">
        <v>4490067.63</v>
      </c>
      <c r="AT144" s="108">
        <v>0</v>
      </c>
      <c r="AU144" s="108">
        <v>0</v>
      </c>
      <c r="AV144" s="45">
        <v>1982315.75</v>
      </c>
      <c r="AW144" s="108">
        <v>0</v>
      </c>
      <c r="AX144" s="108">
        <v>0</v>
      </c>
      <c r="AY144" s="108">
        <v>0</v>
      </c>
      <c r="AZ144" s="108">
        <v>0</v>
      </c>
      <c r="BA144" s="108">
        <v>0</v>
      </c>
      <c r="BB144" s="108">
        <v>0</v>
      </c>
      <c r="BC144" s="45">
        <v>406606.23</v>
      </c>
      <c r="BD144" s="108">
        <v>0</v>
      </c>
      <c r="BE144" s="108">
        <v>0</v>
      </c>
      <c r="BF144" s="108">
        <v>0</v>
      </c>
      <c r="BG144" s="108">
        <v>0</v>
      </c>
      <c r="BH144" s="108">
        <v>0</v>
      </c>
      <c r="BI144" s="108">
        <v>0</v>
      </c>
      <c r="BJ144" s="45">
        <v>3288467.13</v>
      </c>
      <c r="BK144" s="110">
        <v>24494823.239999998</v>
      </c>
      <c r="BL144" s="108">
        <v>0</v>
      </c>
      <c r="BM144" s="108">
        <v>0</v>
      </c>
      <c r="BN144" s="108">
        <v>0</v>
      </c>
      <c r="BO144" s="108">
        <v>0</v>
      </c>
      <c r="BP144" s="46">
        <v>41953382.429999992</v>
      </c>
    </row>
    <row r="145" spans="1:68" hidden="1" x14ac:dyDescent="0.25">
      <c r="A145" s="107" t="s">
        <v>143</v>
      </c>
      <c r="B145" s="44" t="s">
        <v>151</v>
      </c>
      <c r="C145" s="108">
        <v>0</v>
      </c>
      <c r="D145" s="108">
        <v>0</v>
      </c>
      <c r="E145" s="108">
        <v>0</v>
      </c>
      <c r="F145" s="108">
        <v>0</v>
      </c>
      <c r="G145" s="45">
        <v>286371.14000000007</v>
      </c>
      <c r="H145" s="45">
        <v>85986.68</v>
      </c>
      <c r="I145" s="45">
        <v>139446.05000000002</v>
      </c>
      <c r="J145" s="45">
        <v>182515.56</v>
      </c>
      <c r="K145" s="108">
        <v>0</v>
      </c>
      <c r="L145" s="45">
        <v>2692418.34</v>
      </c>
      <c r="M145" s="45">
        <v>722.76</v>
      </c>
      <c r="N145" s="108">
        <v>0</v>
      </c>
      <c r="O145" s="45">
        <v>1267263.7999999998</v>
      </c>
      <c r="P145" s="108">
        <v>0</v>
      </c>
      <c r="Q145" s="108">
        <v>0</v>
      </c>
      <c r="R145" s="108">
        <v>0</v>
      </c>
      <c r="S145" s="108">
        <v>0</v>
      </c>
      <c r="T145" s="45">
        <v>577418.6399999999</v>
      </c>
      <c r="U145" s="108">
        <v>0</v>
      </c>
      <c r="V145" s="108">
        <v>0</v>
      </c>
      <c r="W145" s="45">
        <v>2100154.0799999996</v>
      </c>
      <c r="X145" s="108">
        <v>0</v>
      </c>
      <c r="Y145" s="108">
        <v>0</v>
      </c>
      <c r="Z145" s="108">
        <v>0</v>
      </c>
      <c r="AA145" s="45">
        <v>1291775.3999999999</v>
      </c>
      <c r="AB145" s="108">
        <v>0</v>
      </c>
      <c r="AC145" s="108">
        <v>0</v>
      </c>
      <c r="AD145" s="108">
        <v>0</v>
      </c>
      <c r="AE145" s="108">
        <v>0</v>
      </c>
      <c r="AF145" s="108">
        <v>0</v>
      </c>
      <c r="AG145" s="108">
        <v>0</v>
      </c>
      <c r="AH145" s="108">
        <v>0</v>
      </c>
      <c r="AI145" s="108">
        <v>0</v>
      </c>
      <c r="AJ145" s="108">
        <v>0</v>
      </c>
      <c r="AK145" s="108">
        <v>0</v>
      </c>
      <c r="AL145" s="45">
        <v>730847.28</v>
      </c>
      <c r="AM145" s="108">
        <v>0</v>
      </c>
      <c r="AN145" s="45">
        <v>201271.20000000004</v>
      </c>
      <c r="AO145" s="108">
        <v>0</v>
      </c>
      <c r="AP145" s="108">
        <v>0</v>
      </c>
      <c r="AQ145" s="110">
        <v>9556190.9300000016</v>
      </c>
      <c r="AR145" s="45">
        <v>1263266.02</v>
      </c>
      <c r="AS145" s="45">
        <v>242831.43</v>
      </c>
      <c r="AT145" s="108">
        <v>0</v>
      </c>
      <c r="AU145" s="108">
        <v>0</v>
      </c>
      <c r="AV145" s="45">
        <v>1351266.7899999998</v>
      </c>
      <c r="AW145" s="108">
        <v>0</v>
      </c>
      <c r="AX145" s="108">
        <v>0</v>
      </c>
      <c r="AY145" s="108">
        <v>0</v>
      </c>
      <c r="AZ145" s="108">
        <v>0</v>
      </c>
      <c r="BA145" s="108">
        <v>0</v>
      </c>
      <c r="BB145" s="108">
        <v>0</v>
      </c>
      <c r="BC145" s="45">
        <v>205978.94999999998</v>
      </c>
      <c r="BD145" s="108">
        <v>0</v>
      </c>
      <c r="BE145" s="108">
        <v>0</v>
      </c>
      <c r="BF145" s="108">
        <v>0</v>
      </c>
      <c r="BG145" s="108">
        <v>0</v>
      </c>
      <c r="BH145" s="108">
        <v>0</v>
      </c>
      <c r="BI145" s="108">
        <v>0</v>
      </c>
      <c r="BJ145" s="45">
        <v>2205001.3000000003</v>
      </c>
      <c r="BK145" s="110">
        <v>5268344.49</v>
      </c>
      <c r="BL145" s="108">
        <v>0</v>
      </c>
      <c r="BM145" s="108">
        <v>0</v>
      </c>
      <c r="BN145" s="108">
        <v>0</v>
      </c>
      <c r="BO145" s="108">
        <v>0</v>
      </c>
      <c r="BP145" s="46">
        <v>14824535.42</v>
      </c>
    </row>
    <row r="146" spans="1:68" hidden="1" x14ac:dyDescent="0.25">
      <c r="A146" s="107" t="s">
        <v>140</v>
      </c>
      <c r="B146" s="44" t="s">
        <v>148</v>
      </c>
      <c r="C146" s="108">
        <v>0</v>
      </c>
      <c r="D146" s="108">
        <v>0</v>
      </c>
      <c r="E146" s="108">
        <v>0</v>
      </c>
      <c r="F146" s="108">
        <v>0</v>
      </c>
      <c r="G146" s="45">
        <v>140311.04999999999</v>
      </c>
      <c r="H146" s="45">
        <v>60321.270000000011</v>
      </c>
      <c r="I146" s="45">
        <v>97488.61</v>
      </c>
      <c r="J146" s="45">
        <v>128385.86000000003</v>
      </c>
      <c r="K146" s="108">
        <v>0</v>
      </c>
      <c r="L146" s="45">
        <v>1850424.3600000003</v>
      </c>
      <c r="M146" s="45">
        <v>46162.68</v>
      </c>
      <c r="N146" s="108">
        <v>0</v>
      </c>
      <c r="O146" s="45">
        <v>904699.74000000011</v>
      </c>
      <c r="P146" s="108">
        <v>0</v>
      </c>
      <c r="Q146" s="108">
        <v>0</v>
      </c>
      <c r="R146" s="108">
        <v>0</v>
      </c>
      <c r="S146" s="108">
        <v>0</v>
      </c>
      <c r="T146" s="45">
        <v>396843.3</v>
      </c>
      <c r="U146" s="108">
        <v>0</v>
      </c>
      <c r="V146" s="108">
        <v>0</v>
      </c>
      <c r="W146" s="45">
        <v>1443377.16</v>
      </c>
      <c r="X146" s="108">
        <v>0</v>
      </c>
      <c r="Y146" s="108">
        <v>0</v>
      </c>
      <c r="Z146" s="108">
        <v>0</v>
      </c>
      <c r="AA146" s="45">
        <v>887803.0199999999</v>
      </c>
      <c r="AB146" s="108">
        <v>0</v>
      </c>
      <c r="AC146" s="108">
        <v>0</v>
      </c>
      <c r="AD146" s="108">
        <v>0</v>
      </c>
      <c r="AE146" s="108">
        <v>0</v>
      </c>
      <c r="AF146" s="108">
        <v>0</v>
      </c>
      <c r="AG146" s="108">
        <v>0</v>
      </c>
      <c r="AH146" s="108">
        <v>0</v>
      </c>
      <c r="AI146" s="108">
        <v>0</v>
      </c>
      <c r="AJ146" s="108">
        <v>0</v>
      </c>
      <c r="AK146" s="108">
        <v>0</v>
      </c>
      <c r="AL146" s="45">
        <v>502291.62000000005</v>
      </c>
      <c r="AM146" s="108">
        <v>0</v>
      </c>
      <c r="AN146" s="45">
        <v>138331.32</v>
      </c>
      <c r="AO146" s="108">
        <v>0</v>
      </c>
      <c r="AP146" s="108">
        <v>0</v>
      </c>
      <c r="AQ146" s="110">
        <v>6596439.9900000002</v>
      </c>
      <c r="AR146" s="45">
        <v>969045</v>
      </c>
      <c r="AS146" s="45">
        <v>132079.98000000001</v>
      </c>
      <c r="AT146" s="108">
        <v>0</v>
      </c>
      <c r="AU146" s="108">
        <v>0</v>
      </c>
      <c r="AV146" s="45">
        <v>650163.11</v>
      </c>
      <c r="AW146" s="108">
        <v>0</v>
      </c>
      <c r="AX146" s="108">
        <v>0</v>
      </c>
      <c r="AY146" s="108">
        <v>0</v>
      </c>
      <c r="AZ146" s="108">
        <v>0</v>
      </c>
      <c r="BA146" s="108">
        <v>0</v>
      </c>
      <c r="BB146" s="108">
        <v>0</v>
      </c>
      <c r="BC146" s="45">
        <v>197481.74000000002</v>
      </c>
      <c r="BD146" s="108">
        <v>0</v>
      </c>
      <c r="BE146" s="108">
        <v>0</v>
      </c>
      <c r="BF146" s="108">
        <v>0</v>
      </c>
      <c r="BG146" s="108">
        <v>0</v>
      </c>
      <c r="BH146" s="108">
        <v>0</v>
      </c>
      <c r="BI146" s="108">
        <v>0</v>
      </c>
      <c r="BJ146" s="45">
        <v>1051634.3199999998</v>
      </c>
      <c r="BK146" s="110">
        <v>3000404.15</v>
      </c>
      <c r="BL146" s="108">
        <v>0</v>
      </c>
      <c r="BM146" s="108">
        <v>0</v>
      </c>
      <c r="BN146" s="108">
        <v>0</v>
      </c>
      <c r="BO146" s="108">
        <v>0</v>
      </c>
      <c r="BP146" s="46">
        <v>9596844.1400000006</v>
      </c>
    </row>
    <row r="147" spans="1:68" x14ac:dyDescent="0.25">
      <c r="A147" s="107" t="s">
        <v>142</v>
      </c>
      <c r="B147" s="44" t="s">
        <v>150</v>
      </c>
      <c r="C147" s="108">
        <v>0</v>
      </c>
      <c r="D147" s="108">
        <v>0</v>
      </c>
      <c r="E147" s="108">
        <v>0</v>
      </c>
      <c r="F147" s="108">
        <v>0</v>
      </c>
      <c r="G147" s="45">
        <v>200665.78</v>
      </c>
      <c r="H147" s="45">
        <v>164940.46</v>
      </c>
      <c r="I147" s="45">
        <v>266782.41000000003</v>
      </c>
      <c r="J147" s="45">
        <v>350096.99000000005</v>
      </c>
      <c r="K147" s="108">
        <v>0</v>
      </c>
      <c r="L147" s="45">
        <v>2878125.8800000004</v>
      </c>
      <c r="M147" s="45">
        <v>15141.660000000002</v>
      </c>
      <c r="N147" s="108">
        <v>0</v>
      </c>
      <c r="O147" s="45">
        <v>1325659.1199999999</v>
      </c>
      <c r="P147" s="108">
        <v>0</v>
      </c>
      <c r="Q147" s="108">
        <v>0</v>
      </c>
      <c r="R147" s="108">
        <v>0</v>
      </c>
      <c r="S147" s="108">
        <v>0</v>
      </c>
      <c r="T147" s="45">
        <v>617239.13</v>
      </c>
      <c r="U147" s="108">
        <v>0</v>
      </c>
      <c r="V147" s="108">
        <v>0</v>
      </c>
      <c r="W147" s="45">
        <v>2244989.08</v>
      </c>
      <c r="X147" s="108">
        <v>0</v>
      </c>
      <c r="Y147" s="108">
        <v>0</v>
      </c>
      <c r="Z147" s="108">
        <v>0</v>
      </c>
      <c r="AA147" s="45">
        <v>1380871.1199999999</v>
      </c>
      <c r="AB147" s="108">
        <v>0</v>
      </c>
      <c r="AC147" s="108">
        <v>0</v>
      </c>
      <c r="AD147" s="108">
        <v>0</v>
      </c>
      <c r="AE147" s="108">
        <v>0</v>
      </c>
      <c r="AF147" s="108">
        <v>0</v>
      </c>
      <c r="AG147" s="108">
        <v>0</v>
      </c>
      <c r="AH147" s="108">
        <v>0</v>
      </c>
      <c r="AI147" s="108">
        <v>0</v>
      </c>
      <c r="AJ147" s="108">
        <v>0</v>
      </c>
      <c r="AK147" s="108">
        <v>0</v>
      </c>
      <c r="AL147" s="45">
        <v>781327.56</v>
      </c>
      <c r="AM147" s="108">
        <v>0</v>
      </c>
      <c r="AN147" s="45">
        <v>215157.91999999998</v>
      </c>
      <c r="AO147" s="108">
        <v>0</v>
      </c>
      <c r="AP147" s="108">
        <v>0</v>
      </c>
      <c r="AQ147" s="110">
        <v>10440997.109999999</v>
      </c>
      <c r="AR147" s="45">
        <v>1575856.79</v>
      </c>
      <c r="AS147" s="45">
        <v>217124.46000000005</v>
      </c>
      <c r="AT147" s="108">
        <v>0</v>
      </c>
      <c r="AU147" s="108">
        <v>0</v>
      </c>
      <c r="AV147" s="45">
        <v>997901.61999999988</v>
      </c>
      <c r="AW147" s="108">
        <v>0</v>
      </c>
      <c r="AX147" s="108">
        <v>0</v>
      </c>
      <c r="AY147" s="108">
        <v>0</v>
      </c>
      <c r="AZ147" s="108">
        <v>0</v>
      </c>
      <c r="BA147" s="108">
        <v>0</v>
      </c>
      <c r="BB147" s="108">
        <v>0</v>
      </c>
      <c r="BC147" s="45">
        <v>339494.13</v>
      </c>
      <c r="BD147" s="108">
        <v>0</v>
      </c>
      <c r="BE147" s="108">
        <v>0</v>
      </c>
      <c r="BF147" s="108">
        <v>0</v>
      </c>
      <c r="BG147" s="108">
        <v>0</v>
      </c>
      <c r="BH147" s="108">
        <v>0</v>
      </c>
      <c r="BI147" s="108">
        <v>0</v>
      </c>
      <c r="BJ147" s="45">
        <v>1651704.9100000001</v>
      </c>
      <c r="BK147" s="110">
        <v>4782081.91</v>
      </c>
      <c r="BL147" s="108">
        <v>0</v>
      </c>
      <c r="BM147" s="108">
        <v>0</v>
      </c>
      <c r="BN147" s="108">
        <v>0</v>
      </c>
      <c r="BO147" s="108">
        <v>0</v>
      </c>
      <c r="BP147" s="46">
        <v>15223079.02</v>
      </c>
    </row>
    <row r="148" spans="1:68" x14ac:dyDescent="0.25">
      <c r="A148" s="107" t="s">
        <v>363</v>
      </c>
      <c r="B148" s="44" t="s">
        <v>157</v>
      </c>
      <c r="C148" s="108">
        <v>0</v>
      </c>
      <c r="D148" s="108">
        <v>0</v>
      </c>
      <c r="E148" s="108">
        <v>0</v>
      </c>
      <c r="F148" s="108">
        <v>0</v>
      </c>
      <c r="G148" s="45">
        <v>201816.49</v>
      </c>
      <c r="H148" s="45">
        <v>54314.520000000004</v>
      </c>
      <c r="I148" s="45">
        <v>88142.19</v>
      </c>
      <c r="J148" s="45">
        <v>116051.54999999999</v>
      </c>
      <c r="K148" s="108">
        <v>0</v>
      </c>
      <c r="L148" s="45">
        <v>1986139.6500000004</v>
      </c>
      <c r="M148" s="45">
        <v>82752.36</v>
      </c>
      <c r="N148" s="108">
        <v>0</v>
      </c>
      <c r="O148" s="45">
        <v>905990.60999999975</v>
      </c>
      <c r="P148" s="108">
        <v>0</v>
      </c>
      <c r="Q148" s="108">
        <v>0</v>
      </c>
      <c r="R148" s="108">
        <v>0</v>
      </c>
      <c r="S148" s="108">
        <v>0</v>
      </c>
      <c r="T148" s="45">
        <v>425949.35999999993</v>
      </c>
      <c r="U148" s="108">
        <v>0</v>
      </c>
      <c r="V148" s="108">
        <v>0</v>
      </c>
      <c r="W148" s="45">
        <v>1549238.4900000002</v>
      </c>
      <c r="X148" s="108">
        <v>0</v>
      </c>
      <c r="Y148" s="108">
        <v>0</v>
      </c>
      <c r="Z148" s="108">
        <v>0</v>
      </c>
      <c r="AA148" s="45">
        <v>952915.6799999997</v>
      </c>
      <c r="AB148" s="108">
        <v>0</v>
      </c>
      <c r="AC148" s="108">
        <v>0</v>
      </c>
      <c r="AD148" s="108">
        <v>0</v>
      </c>
      <c r="AE148" s="108">
        <v>0</v>
      </c>
      <c r="AF148" s="108">
        <v>0</v>
      </c>
      <c r="AG148" s="108">
        <v>0</v>
      </c>
      <c r="AH148" s="108">
        <v>0</v>
      </c>
      <c r="AI148" s="108">
        <v>0</v>
      </c>
      <c r="AJ148" s="108">
        <v>0</v>
      </c>
      <c r="AK148" s="108">
        <v>0</v>
      </c>
      <c r="AL148" s="45">
        <v>539130.17999999993</v>
      </c>
      <c r="AM148" s="108">
        <v>0</v>
      </c>
      <c r="AN148" s="45">
        <v>148478.88</v>
      </c>
      <c r="AO148" s="108">
        <v>0</v>
      </c>
      <c r="AP148" s="108">
        <v>0</v>
      </c>
      <c r="AQ148" s="110">
        <v>7050919.96</v>
      </c>
      <c r="AR148" s="45">
        <v>990754.96</v>
      </c>
      <c r="AS148" s="45">
        <v>168467.76</v>
      </c>
      <c r="AT148" s="108">
        <v>0</v>
      </c>
      <c r="AU148" s="108">
        <v>0</v>
      </c>
      <c r="AV148" s="45">
        <v>909233.8</v>
      </c>
      <c r="AW148" s="108">
        <v>0</v>
      </c>
      <c r="AX148" s="108">
        <v>0</v>
      </c>
      <c r="AY148" s="108">
        <v>0</v>
      </c>
      <c r="AZ148" s="108">
        <v>0</v>
      </c>
      <c r="BA148" s="108">
        <v>0</v>
      </c>
      <c r="BB148" s="108">
        <v>0</v>
      </c>
      <c r="BC148" s="45">
        <v>186237.37000000002</v>
      </c>
      <c r="BD148" s="108">
        <v>0</v>
      </c>
      <c r="BE148" s="108">
        <v>0</v>
      </c>
      <c r="BF148" s="108">
        <v>0</v>
      </c>
      <c r="BG148" s="108">
        <v>0</v>
      </c>
      <c r="BH148" s="108">
        <v>0</v>
      </c>
      <c r="BI148" s="108">
        <v>0</v>
      </c>
      <c r="BJ148" s="45">
        <v>1556280.1999999997</v>
      </c>
      <c r="BK148" s="110">
        <v>3810974.0900000003</v>
      </c>
      <c r="BL148" s="108">
        <v>0</v>
      </c>
      <c r="BM148" s="108">
        <v>0</v>
      </c>
      <c r="BN148" s="108">
        <v>0</v>
      </c>
      <c r="BO148" s="108">
        <v>0</v>
      </c>
      <c r="BP148" s="46">
        <v>10861894.049999999</v>
      </c>
    </row>
    <row r="149" spans="1:68" x14ac:dyDescent="0.25">
      <c r="A149" s="107" t="s">
        <v>389</v>
      </c>
      <c r="B149" s="44" t="s">
        <v>194</v>
      </c>
      <c r="C149" s="108">
        <v>0</v>
      </c>
      <c r="D149" s="108">
        <v>0</v>
      </c>
      <c r="E149" s="108">
        <v>0</v>
      </c>
      <c r="F149" s="108">
        <v>0</v>
      </c>
      <c r="G149" s="45">
        <v>0</v>
      </c>
      <c r="H149" s="45">
        <v>59117.64</v>
      </c>
      <c r="I149" s="45">
        <v>95788.37000000001</v>
      </c>
      <c r="J149" s="45">
        <v>126201.96999999997</v>
      </c>
      <c r="K149" s="108">
        <v>0</v>
      </c>
      <c r="L149" s="45">
        <v>1793609.6800000002</v>
      </c>
      <c r="M149" s="45">
        <v>67845.84</v>
      </c>
      <c r="N149" s="108">
        <v>0</v>
      </c>
      <c r="O149" s="45">
        <v>903784.08000000019</v>
      </c>
      <c r="P149" s="108">
        <v>0</v>
      </c>
      <c r="Q149" s="108">
        <v>0</v>
      </c>
      <c r="R149" s="108">
        <v>0</v>
      </c>
      <c r="S149" s="108">
        <v>0</v>
      </c>
      <c r="T149" s="45">
        <v>385364.51999999996</v>
      </c>
      <c r="U149" s="108">
        <v>0</v>
      </c>
      <c r="V149" s="108">
        <v>0</v>
      </c>
      <c r="W149" s="45">
        <v>1401626.81</v>
      </c>
      <c r="X149" s="50">
        <v>219107.64999999997</v>
      </c>
      <c r="Y149" s="108">
        <v>0</v>
      </c>
      <c r="Z149" s="108">
        <v>0</v>
      </c>
      <c r="AA149" s="45">
        <v>862120.5</v>
      </c>
      <c r="AB149" s="108">
        <v>0</v>
      </c>
      <c r="AC149" s="108">
        <v>0</v>
      </c>
      <c r="AD149" s="108">
        <v>0</v>
      </c>
      <c r="AE149" s="108">
        <v>0</v>
      </c>
      <c r="AF149" s="108">
        <v>0</v>
      </c>
      <c r="AG149" s="108">
        <v>0</v>
      </c>
      <c r="AH149" s="108">
        <v>0</v>
      </c>
      <c r="AI149" s="108">
        <v>0</v>
      </c>
      <c r="AJ149" s="108">
        <v>0</v>
      </c>
      <c r="AK149" s="108">
        <v>0</v>
      </c>
      <c r="AL149" s="45">
        <v>487762.19999999995</v>
      </c>
      <c r="AM149" s="108">
        <v>0</v>
      </c>
      <c r="AN149" s="45">
        <v>134328.18</v>
      </c>
      <c r="AO149" s="108">
        <v>0</v>
      </c>
      <c r="AP149" s="108">
        <v>0</v>
      </c>
      <c r="AQ149" s="110">
        <v>6536657.4399999995</v>
      </c>
      <c r="AR149" s="45">
        <v>0</v>
      </c>
      <c r="AS149" s="45">
        <v>0</v>
      </c>
      <c r="AT149" s="108">
        <v>0</v>
      </c>
      <c r="AU149" s="108">
        <v>0</v>
      </c>
      <c r="AV149" s="45">
        <v>0</v>
      </c>
      <c r="AW149" s="108">
        <v>0</v>
      </c>
      <c r="AX149" s="108">
        <v>0</v>
      </c>
      <c r="AY149" s="108">
        <v>0</v>
      </c>
      <c r="AZ149" s="108">
        <v>0</v>
      </c>
      <c r="BA149" s="108">
        <v>0</v>
      </c>
      <c r="BB149" s="108">
        <v>0</v>
      </c>
      <c r="BC149" s="45">
        <v>125855.91</v>
      </c>
      <c r="BD149" s="108">
        <v>0</v>
      </c>
      <c r="BE149" s="108">
        <v>0</v>
      </c>
      <c r="BF149" s="108">
        <v>0</v>
      </c>
      <c r="BG149" s="108">
        <v>0</v>
      </c>
      <c r="BH149" s="108">
        <v>0</v>
      </c>
      <c r="BI149" s="108">
        <v>0</v>
      </c>
      <c r="BJ149" s="45">
        <v>0</v>
      </c>
      <c r="BK149" s="110">
        <v>125855.91</v>
      </c>
      <c r="BL149" s="108">
        <v>0</v>
      </c>
      <c r="BM149" s="108">
        <v>0</v>
      </c>
      <c r="BN149" s="108">
        <v>0</v>
      </c>
      <c r="BO149" s="108">
        <v>0</v>
      </c>
      <c r="BP149" s="46">
        <v>6662513.3499999996</v>
      </c>
    </row>
    <row r="150" spans="1:68" x14ac:dyDescent="0.25">
      <c r="A150" s="107" t="s">
        <v>387</v>
      </c>
      <c r="B150" s="44" t="s">
        <v>192</v>
      </c>
      <c r="C150" s="108">
        <v>0</v>
      </c>
      <c r="D150" s="108">
        <v>0</v>
      </c>
      <c r="E150" s="108">
        <v>0</v>
      </c>
      <c r="F150" s="108">
        <v>0</v>
      </c>
      <c r="G150" s="45">
        <v>106755.68000000002</v>
      </c>
      <c r="H150" s="45">
        <v>38317.85</v>
      </c>
      <c r="I150" s="45">
        <v>61789.090000000011</v>
      </c>
      <c r="J150" s="45">
        <v>82045.2</v>
      </c>
      <c r="K150" s="108">
        <v>0</v>
      </c>
      <c r="L150" s="45">
        <v>1267231.56</v>
      </c>
      <c r="M150" s="45">
        <v>30459.24</v>
      </c>
      <c r="N150" s="108">
        <v>0</v>
      </c>
      <c r="O150" s="45">
        <v>678421.23999999987</v>
      </c>
      <c r="P150" s="108">
        <v>0</v>
      </c>
      <c r="Q150" s="108">
        <v>0</v>
      </c>
      <c r="R150" s="108">
        <v>0</v>
      </c>
      <c r="S150" s="108">
        <v>0</v>
      </c>
      <c r="T150" s="45">
        <v>271771.38</v>
      </c>
      <c r="U150" s="108">
        <v>0</v>
      </c>
      <c r="V150" s="108">
        <v>0</v>
      </c>
      <c r="W150" s="45">
        <v>988472.52000000014</v>
      </c>
      <c r="X150" s="50">
        <v>154523.4</v>
      </c>
      <c r="Y150" s="108">
        <v>0</v>
      </c>
      <c r="Z150" s="108">
        <v>0</v>
      </c>
      <c r="AA150" s="45">
        <v>607995.30000000005</v>
      </c>
      <c r="AB150" s="108">
        <v>0</v>
      </c>
      <c r="AC150" s="108">
        <v>0</v>
      </c>
      <c r="AD150" s="108">
        <v>0</v>
      </c>
      <c r="AE150" s="108">
        <v>0</v>
      </c>
      <c r="AF150" s="108">
        <v>0</v>
      </c>
      <c r="AG150" s="108">
        <v>0</v>
      </c>
      <c r="AH150" s="108">
        <v>0</v>
      </c>
      <c r="AI150" s="108">
        <v>0</v>
      </c>
      <c r="AJ150" s="108">
        <v>0</v>
      </c>
      <c r="AK150" s="108">
        <v>0</v>
      </c>
      <c r="AL150" s="45">
        <v>343986.6</v>
      </c>
      <c r="AM150" s="108">
        <v>0</v>
      </c>
      <c r="AN150" s="45">
        <v>94735.680000000008</v>
      </c>
      <c r="AO150" s="108">
        <v>0</v>
      </c>
      <c r="AP150" s="108">
        <v>0</v>
      </c>
      <c r="AQ150" s="110">
        <v>4726504.74</v>
      </c>
      <c r="AR150" s="45">
        <v>896679.46</v>
      </c>
      <c r="AS150" s="45">
        <v>149753.60000000001</v>
      </c>
      <c r="AT150" s="108">
        <v>0</v>
      </c>
      <c r="AU150" s="108">
        <v>0</v>
      </c>
      <c r="AV150" s="45">
        <v>634342.01000000013</v>
      </c>
      <c r="AW150" s="108">
        <v>0</v>
      </c>
      <c r="AX150" s="108">
        <v>0</v>
      </c>
      <c r="AY150" s="108">
        <v>0</v>
      </c>
      <c r="AZ150" s="108">
        <v>0</v>
      </c>
      <c r="BA150" s="108">
        <v>0</v>
      </c>
      <c r="BB150" s="108">
        <v>0</v>
      </c>
      <c r="BC150" s="45">
        <v>127931.15</v>
      </c>
      <c r="BD150" s="108">
        <v>0</v>
      </c>
      <c r="BE150" s="108">
        <v>0</v>
      </c>
      <c r="BF150" s="108">
        <v>0</v>
      </c>
      <c r="BG150" s="108">
        <v>0</v>
      </c>
      <c r="BH150" s="108">
        <v>0</v>
      </c>
      <c r="BI150" s="108">
        <v>0</v>
      </c>
      <c r="BJ150" s="45">
        <v>1084526.81</v>
      </c>
      <c r="BK150" s="110">
        <v>2893233.03</v>
      </c>
      <c r="BL150" s="108">
        <v>0</v>
      </c>
      <c r="BM150" s="108">
        <v>0</v>
      </c>
      <c r="BN150" s="108">
        <v>0</v>
      </c>
      <c r="BO150" s="108">
        <v>0</v>
      </c>
      <c r="BP150" s="46">
        <v>7619737.7699999996</v>
      </c>
    </row>
    <row r="151" spans="1:68" x14ac:dyDescent="0.25">
      <c r="A151" s="111" t="s">
        <v>414</v>
      </c>
      <c r="B151" s="112" t="s">
        <v>206</v>
      </c>
      <c r="C151" s="108">
        <v>0</v>
      </c>
      <c r="D151" s="108">
        <v>0</v>
      </c>
      <c r="E151" s="108">
        <v>0</v>
      </c>
      <c r="F151" s="108">
        <v>0</v>
      </c>
      <c r="G151" s="127">
        <v>427416.75</v>
      </c>
      <c r="H151" s="127">
        <v>142929.35999999999</v>
      </c>
      <c r="I151" s="127">
        <v>231388.44000000009</v>
      </c>
      <c r="J151" s="127">
        <v>303571.15999999992</v>
      </c>
      <c r="K151" s="108">
        <v>0</v>
      </c>
      <c r="L151" s="127">
        <v>2872865.4899999998</v>
      </c>
      <c r="M151" s="127">
        <v>119678.75000000001</v>
      </c>
      <c r="N151" s="127">
        <v>139423.66</v>
      </c>
      <c r="O151" s="127">
        <v>1366644.9500000002</v>
      </c>
      <c r="P151" s="108">
        <v>0</v>
      </c>
      <c r="Q151" s="108">
        <v>0</v>
      </c>
      <c r="R151" s="108">
        <v>0</v>
      </c>
      <c r="S151" s="108">
        <v>0</v>
      </c>
      <c r="T151" s="149">
        <v>156.26</v>
      </c>
      <c r="U151" s="108">
        <v>0</v>
      </c>
      <c r="V151" s="108">
        <v>0</v>
      </c>
      <c r="W151" s="127">
        <v>2240434.7899999996</v>
      </c>
      <c r="X151" s="108">
        <v>0</v>
      </c>
      <c r="Y151" s="108">
        <v>0</v>
      </c>
      <c r="Z151" s="108">
        <v>0</v>
      </c>
      <c r="AA151" s="127">
        <v>1378057.8499999999</v>
      </c>
      <c r="AB151" s="108">
        <v>0</v>
      </c>
      <c r="AC151" s="108">
        <v>0</v>
      </c>
      <c r="AD151" s="108">
        <v>0</v>
      </c>
      <c r="AE151" s="108">
        <v>0</v>
      </c>
      <c r="AF151" s="108">
        <v>0</v>
      </c>
      <c r="AG151" s="108">
        <v>0</v>
      </c>
      <c r="AH151" s="108">
        <v>0</v>
      </c>
      <c r="AI151" s="108">
        <v>0</v>
      </c>
      <c r="AJ151" s="108">
        <v>0</v>
      </c>
      <c r="AK151" s="108">
        <v>0</v>
      </c>
      <c r="AL151" s="127">
        <v>779649.70000000019</v>
      </c>
      <c r="AM151" s="108">
        <v>0</v>
      </c>
      <c r="AN151" s="127">
        <v>235838.32000000004</v>
      </c>
      <c r="AO151" s="108">
        <v>0</v>
      </c>
      <c r="AP151" s="108">
        <v>0</v>
      </c>
      <c r="AQ151" s="128">
        <v>10238055.479999999</v>
      </c>
      <c r="AR151" s="127">
        <v>9479726.4299999997</v>
      </c>
      <c r="AS151" s="127">
        <v>3381555.44</v>
      </c>
      <c r="AT151" s="108">
        <v>0</v>
      </c>
      <c r="AU151" s="108">
        <v>0</v>
      </c>
      <c r="AV151" s="127">
        <v>1200396.24</v>
      </c>
      <c r="AW151" s="108">
        <v>0</v>
      </c>
      <c r="AX151" s="108">
        <v>0</v>
      </c>
      <c r="AY151" s="108">
        <v>0</v>
      </c>
      <c r="AZ151" s="108">
        <v>0</v>
      </c>
      <c r="BA151" s="108">
        <v>0</v>
      </c>
      <c r="BB151" s="108">
        <v>0</v>
      </c>
      <c r="BC151" s="127">
        <v>739665.45</v>
      </c>
      <c r="BD151" s="108">
        <v>0</v>
      </c>
      <c r="BE151" s="108">
        <v>0</v>
      </c>
      <c r="BF151" s="108">
        <v>0</v>
      </c>
      <c r="BG151" s="108">
        <v>0</v>
      </c>
      <c r="BH151" s="108">
        <v>0</v>
      </c>
      <c r="BI151" s="108">
        <v>0</v>
      </c>
      <c r="BJ151" s="127">
        <v>1962370.6300000001</v>
      </c>
      <c r="BK151" s="128">
        <v>16763714.190000001</v>
      </c>
      <c r="BL151" s="108">
        <v>0</v>
      </c>
      <c r="BM151" s="108">
        <v>0</v>
      </c>
      <c r="BN151" s="108">
        <v>0</v>
      </c>
      <c r="BO151" s="108">
        <v>0</v>
      </c>
      <c r="BP151" s="129">
        <v>27001769.669999998</v>
      </c>
    </row>
    <row r="152" spans="1:68" x14ac:dyDescent="0.25">
      <c r="A152" s="111" t="s">
        <v>415</v>
      </c>
      <c r="B152" s="112" t="s">
        <v>207</v>
      </c>
      <c r="C152" s="108">
        <v>0</v>
      </c>
      <c r="D152" s="108">
        <v>0</v>
      </c>
      <c r="E152" s="108">
        <v>0</v>
      </c>
      <c r="F152" s="108">
        <v>0</v>
      </c>
      <c r="G152" s="127">
        <v>573109.63</v>
      </c>
      <c r="H152" s="127">
        <v>164641.04</v>
      </c>
      <c r="I152" s="127">
        <v>266491.14999999997</v>
      </c>
      <c r="J152" s="127">
        <v>349807.98000000004</v>
      </c>
      <c r="K152" s="108">
        <v>0</v>
      </c>
      <c r="L152" s="127">
        <v>3173706.4400000004</v>
      </c>
      <c r="M152" s="127">
        <v>132235.68</v>
      </c>
      <c r="N152" s="127">
        <v>155171.59</v>
      </c>
      <c r="O152" s="127">
        <v>1650732.1999999993</v>
      </c>
      <c r="P152" s="108">
        <v>0</v>
      </c>
      <c r="Q152" s="108">
        <v>0</v>
      </c>
      <c r="R152" s="108">
        <v>0</v>
      </c>
      <c r="S152" s="108">
        <v>0</v>
      </c>
      <c r="T152" s="108">
        <v>0</v>
      </c>
      <c r="U152" s="108">
        <v>0</v>
      </c>
      <c r="V152" s="108">
        <v>0</v>
      </c>
      <c r="W152" s="127">
        <v>2475570.11</v>
      </c>
      <c r="X152" s="108">
        <v>0</v>
      </c>
      <c r="Y152" s="108">
        <v>0</v>
      </c>
      <c r="Z152" s="108">
        <v>0</v>
      </c>
      <c r="AA152" s="127">
        <v>1522688.0800000003</v>
      </c>
      <c r="AB152" s="108">
        <v>0</v>
      </c>
      <c r="AC152" s="108">
        <v>0</v>
      </c>
      <c r="AD152" s="108">
        <v>0</v>
      </c>
      <c r="AE152" s="108">
        <v>0</v>
      </c>
      <c r="AF152" s="108">
        <v>0</v>
      </c>
      <c r="AG152" s="108">
        <v>0</v>
      </c>
      <c r="AH152" s="108">
        <v>0</v>
      </c>
      <c r="AI152" s="108">
        <v>0</v>
      </c>
      <c r="AJ152" s="108">
        <v>0</v>
      </c>
      <c r="AK152" s="108">
        <v>0</v>
      </c>
      <c r="AL152" s="127">
        <v>861492.37000000011</v>
      </c>
      <c r="AM152" s="108">
        <v>0</v>
      </c>
      <c r="AN152" s="127">
        <v>260589.37999999995</v>
      </c>
      <c r="AO152" s="108">
        <v>0</v>
      </c>
      <c r="AP152" s="108">
        <v>0</v>
      </c>
      <c r="AQ152" s="128">
        <v>11586235.65</v>
      </c>
      <c r="AR152" s="127">
        <v>10950813.380000001</v>
      </c>
      <c r="AS152" s="127">
        <v>4174527.7699999996</v>
      </c>
      <c r="AT152" s="108">
        <v>0</v>
      </c>
      <c r="AU152" s="108">
        <v>0</v>
      </c>
      <c r="AV152" s="127">
        <v>1478303.71</v>
      </c>
      <c r="AW152" s="108">
        <v>0</v>
      </c>
      <c r="AX152" s="108">
        <v>0</v>
      </c>
      <c r="AY152" s="108">
        <v>0</v>
      </c>
      <c r="AZ152" s="108">
        <v>0</v>
      </c>
      <c r="BA152" s="108">
        <v>0</v>
      </c>
      <c r="BB152" s="108">
        <v>0</v>
      </c>
      <c r="BC152" s="127">
        <v>709701.73</v>
      </c>
      <c r="BD152" s="108">
        <v>0</v>
      </c>
      <c r="BE152" s="108">
        <v>0</v>
      </c>
      <c r="BF152" s="108">
        <v>0</v>
      </c>
      <c r="BG152" s="108">
        <v>0</v>
      </c>
      <c r="BH152" s="108">
        <v>0</v>
      </c>
      <c r="BI152" s="108">
        <v>0</v>
      </c>
      <c r="BJ152" s="127">
        <v>2418787.9900000002</v>
      </c>
      <c r="BK152" s="128">
        <v>19732134.580000002</v>
      </c>
      <c r="BL152" s="108">
        <v>0</v>
      </c>
      <c r="BM152" s="108">
        <v>0</v>
      </c>
      <c r="BN152" s="108">
        <v>0</v>
      </c>
      <c r="BO152" s="108">
        <v>0</v>
      </c>
      <c r="BP152" s="129">
        <v>31318370.229999997</v>
      </c>
    </row>
    <row r="153" spans="1:68" x14ac:dyDescent="0.25">
      <c r="A153" s="107" t="s">
        <v>391</v>
      </c>
      <c r="B153" s="44" t="s">
        <v>196</v>
      </c>
      <c r="C153" s="108">
        <v>0</v>
      </c>
      <c r="D153" s="108">
        <v>0</v>
      </c>
      <c r="E153" s="108">
        <v>0</v>
      </c>
      <c r="F153" s="108">
        <v>0</v>
      </c>
      <c r="G153" s="45">
        <v>63595.42</v>
      </c>
      <c r="H153" s="45">
        <v>28650.940000000002</v>
      </c>
      <c r="I153" s="45">
        <v>46369.450000000004</v>
      </c>
      <c r="J153" s="45">
        <v>61246.149999999987</v>
      </c>
      <c r="K153" s="108">
        <v>0</v>
      </c>
      <c r="L153" s="45">
        <v>890768.33999999985</v>
      </c>
      <c r="M153" s="45">
        <v>37114.080000000002</v>
      </c>
      <c r="N153" s="108">
        <v>0</v>
      </c>
      <c r="O153" s="45">
        <v>458524.92000000004</v>
      </c>
      <c r="P153" s="108">
        <v>0</v>
      </c>
      <c r="Q153" s="108">
        <v>0</v>
      </c>
      <c r="R153" s="108">
        <v>0</v>
      </c>
      <c r="S153" s="108">
        <v>0</v>
      </c>
      <c r="T153" s="45">
        <v>191034.77999999997</v>
      </c>
      <c r="U153" s="108">
        <v>0</v>
      </c>
      <c r="V153" s="108">
        <v>0</v>
      </c>
      <c r="W153" s="45">
        <v>694821.9600000002</v>
      </c>
      <c r="X153" s="50">
        <v>108618.54000000002</v>
      </c>
      <c r="Y153" s="108">
        <v>0</v>
      </c>
      <c r="Z153" s="108">
        <v>0</v>
      </c>
      <c r="AA153" s="45">
        <v>427374.59999999992</v>
      </c>
      <c r="AB153" s="108">
        <v>0</v>
      </c>
      <c r="AC153" s="108">
        <v>0</v>
      </c>
      <c r="AD153" s="108">
        <v>0</v>
      </c>
      <c r="AE153" s="108">
        <v>0</v>
      </c>
      <c r="AF153" s="108">
        <v>0</v>
      </c>
      <c r="AG153" s="108">
        <v>0</v>
      </c>
      <c r="AH153" s="108">
        <v>0</v>
      </c>
      <c r="AI153" s="108">
        <v>0</v>
      </c>
      <c r="AJ153" s="108">
        <v>0</v>
      </c>
      <c r="AK153" s="108">
        <v>0</v>
      </c>
      <c r="AL153" s="45">
        <v>241796.39999999997</v>
      </c>
      <c r="AM153" s="108">
        <v>0</v>
      </c>
      <c r="AN153" s="45">
        <v>66591.60000000002</v>
      </c>
      <c r="AO153" s="108">
        <v>0</v>
      </c>
      <c r="AP153" s="108">
        <v>0</v>
      </c>
      <c r="AQ153" s="110">
        <v>3316507.1799999997</v>
      </c>
      <c r="AR153" s="45">
        <v>474022.45</v>
      </c>
      <c r="AS153" s="45">
        <v>90604.13</v>
      </c>
      <c r="AT153" s="108">
        <v>0</v>
      </c>
      <c r="AU153" s="108">
        <v>0</v>
      </c>
      <c r="AV153" s="45">
        <v>314642.89999999997</v>
      </c>
      <c r="AW153" s="108">
        <v>0</v>
      </c>
      <c r="AX153" s="108">
        <v>0</v>
      </c>
      <c r="AY153" s="108">
        <v>0</v>
      </c>
      <c r="AZ153" s="108">
        <v>0</v>
      </c>
      <c r="BA153" s="108">
        <v>0</v>
      </c>
      <c r="BB153" s="108">
        <v>0</v>
      </c>
      <c r="BC153" s="45">
        <v>63372.619999999995</v>
      </c>
      <c r="BD153" s="108">
        <v>0</v>
      </c>
      <c r="BE153" s="108">
        <v>0</v>
      </c>
      <c r="BF153" s="108">
        <v>0</v>
      </c>
      <c r="BG153" s="108">
        <v>0</v>
      </c>
      <c r="BH153" s="108">
        <v>0</v>
      </c>
      <c r="BI153" s="108">
        <v>0</v>
      </c>
      <c r="BJ153" s="45">
        <v>546063.55999999994</v>
      </c>
      <c r="BK153" s="110">
        <v>1488705.66</v>
      </c>
      <c r="BL153" s="108">
        <v>0</v>
      </c>
      <c r="BM153" s="108">
        <v>0</v>
      </c>
      <c r="BN153" s="108">
        <v>0</v>
      </c>
      <c r="BO153" s="108">
        <v>0</v>
      </c>
      <c r="BP153" s="46">
        <v>4805212.84</v>
      </c>
    </row>
    <row r="154" spans="1:68" x14ac:dyDescent="0.25">
      <c r="A154" s="111" t="s">
        <v>416</v>
      </c>
      <c r="B154" s="112" t="s">
        <v>217</v>
      </c>
      <c r="C154" s="108">
        <v>0</v>
      </c>
      <c r="D154" s="108">
        <v>0</v>
      </c>
      <c r="E154" s="108">
        <v>0</v>
      </c>
      <c r="F154" s="108">
        <v>0</v>
      </c>
      <c r="G154" s="127">
        <v>399088.68</v>
      </c>
      <c r="H154" s="127">
        <v>190751.86000000002</v>
      </c>
      <c r="I154" s="127">
        <v>308681.87999999995</v>
      </c>
      <c r="J154" s="127">
        <v>405377.83999999997</v>
      </c>
      <c r="K154" s="108">
        <v>0</v>
      </c>
      <c r="L154" s="127">
        <v>2363785.0699999998</v>
      </c>
      <c r="M154" s="127">
        <v>98320.400000000009</v>
      </c>
      <c r="N154" s="127">
        <v>115670.48</v>
      </c>
      <c r="O154" s="127">
        <v>1411772.29</v>
      </c>
      <c r="P154" s="108">
        <v>0</v>
      </c>
      <c r="Q154" s="108">
        <v>0</v>
      </c>
      <c r="R154" s="108">
        <v>0</v>
      </c>
      <c r="S154" s="108">
        <v>0</v>
      </c>
      <c r="T154" s="108">
        <v>0</v>
      </c>
      <c r="U154" s="108">
        <v>0</v>
      </c>
      <c r="V154" s="108">
        <v>0</v>
      </c>
      <c r="W154" s="127">
        <v>1840605.8599999999</v>
      </c>
      <c r="X154" s="108">
        <v>0</v>
      </c>
      <c r="Y154" s="108">
        <v>0</v>
      </c>
      <c r="Z154" s="108">
        <v>0</v>
      </c>
      <c r="AA154" s="127">
        <v>1132130.1499999999</v>
      </c>
      <c r="AB154" s="108">
        <v>0</v>
      </c>
      <c r="AC154" s="108">
        <v>0</v>
      </c>
      <c r="AD154" s="108">
        <v>0</v>
      </c>
      <c r="AE154" s="108">
        <v>0</v>
      </c>
      <c r="AF154" s="108">
        <v>0</v>
      </c>
      <c r="AG154" s="108">
        <v>0</v>
      </c>
      <c r="AH154" s="108">
        <v>0</v>
      </c>
      <c r="AI154" s="108">
        <v>0</v>
      </c>
      <c r="AJ154" s="108">
        <v>0</v>
      </c>
      <c r="AK154" s="108">
        <v>0</v>
      </c>
      <c r="AL154" s="127">
        <v>640521.85000000009</v>
      </c>
      <c r="AM154" s="108">
        <v>0</v>
      </c>
      <c r="AN154" s="127">
        <v>193750.59999999998</v>
      </c>
      <c r="AO154" s="108">
        <v>0</v>
      </c>
      <c r="AP154" s="108">
        <v>0</v>
      </c>
      <c r="AQ154" s="128">
        <v>9100456.959999999</v>
      </c>
      <c r="AR154" s="127">
        <v>7210478.9400000004</v>
      </c>
      <c r="AS154" s="127">
        <v>3216410.34</v>
      </c>
      <c r="AT154" s="108">
        <v>0</v>
      </c>
      <c r="AU154" s="108">
        <v>0</v>
      </c>
      <c r="AV154" s="127">
        <v>1193908.52</v>
      </c>
      <c r="AW154" s="108">
        <v>0</v>
      </c>
      <c r="AX154" s="108">
        <v>0</v>
      </c>
      <c r="AY154" s="108">
        <v>0</v>
      </c>
      <c r="AZ154" s="108">
        <v>0</v>
      </c>
      <c r="BA154" s="108">
        <v>0</v>
      </c>
      <c r="BB154" s="108">
        <v>0</v>
      </c>
      <c r="BC154" s="127">
        <v>724594.7</v>
      </c>
      <c r="BD154" s="108">
        <v>0</v>
      </c>
      <c r="BE154" s="108">
        <v>0</v>
      </c>
      <c r="BF154" s="108">
        <v>0</v>
      </c>
      <c r="BG154" s="108">
        <v>0</v>
      </c>
      <c r="BH154" s="108">
        <v>0</v>
      </c>
      <c r="BI154" s="108">
        <v>0</v>
      </c>
      <c r="BJ154" s="127">
        <v>1918912.84</v>
      </c>
      <c r="BK154" s="128">
        <v>14264305.340000002</v>
      </c>
      <c r="BL154" s="108">
        <v>0</v>
      </c>
      <c r="BM154" s="108">
        <v>0</v>
      </c>
      <c r="BN154" s="108">
        <v>0</v>
      </c>
      <c r="BO154" s="108">
        <v>0</v>
      </c>
      <c r="BP154" s="129">
        <v>23364762.299999997</v>
      </c>
    </row>
    <row r="155" spans="1:68" x14ac:dyDescent="0.25">
      <c r="A155" s="111" t="s">
        <v>417</v>
      </c>
      <c r="B155" s="112" t="s">
        <v>214</v>
      </c>
      <c r="C155" s="108">
        <v>0</v>
      </c>
      <c r="D155" s="108">
        <v>0</v>
      </c>
      <c r="E155" s="108">
        <v>0</v>
      </c>
      <c r="F155" s="108">
        <v>0</v>
      </c>
      <c r="G155" s="127">
        <v>56592.890000000007</v>
      </c>
      <c r="H155" s="127">
        <v>53782.920000000006</v>
      </c>
      <c r="I155" s="127">
        <v>86995.39</v>
      </c>
      <c r="J155" s="127">
        <v>114346.32000000002</v>
      </c>
      <c r="K155" s="108">
        <v>0</v>
      </c>
      <c r="L155" s="127">
        <v>893108.04000000015</v>
      </c>
      <c r="M155" s="127">
        <v>37212.840000000004</v>
      </c>
      <c r="N155" s="127">
        <v>43779.719999999994</v>
      </c>
      <c r="O155" s="127">
        <v>628695.9</v>
      </c>
      <c r="P155" s="108">
        <v>0</v>
      </c>
      <c r="Q155" s="108">
        <v>0</v>
      </c>
      <c r="R155" s="108">
        <v>0</v>
      </c>
      <c r="S155" s="108">
        <v>0</v>
      </c>
      <c r="T155" s="108">
        <v>0</v>
      </c>
      <c r="U155" s="108">
        <v>0</v>
      </c>
      <c r="V155" s="108">
        <v>0</v>
      </c>
      <c r="W155" s="127">
        <v>696646.92</v>
      </c>
      <c r="X155" s="108">
        <v>0</v>
      </c>
      <c r="Y155" s="108">
        <v>0</v>
      </c>
      <c r="Z155" s="108">
        <v>0</v>
      </c>
      <c r="AA155" s="127">
        <v>428497.25999999995</v>
      </c>
      <c r="AB155" s="108">
        <v>0</v>
      </c>
      <c r="AC155" s="108">
        <v>0</v>
      </c>
      <c r="AD155" s="108">
        <v>0</v>
      </c>
      <c r="AE155" s="108">
        <v>0</v>
      </c>
      <c r="AF155" s="108">
        <v>0</v>
      </c>
      <c r="AG155" s="108">
        <v>0</v>
      </c>
      <c r="AH155" s="108">
        <v>0</v>
      </c>
      <c r="AI155" s="108">
        <v>0</v>
      </c>
      <c r="AJ155" s="108">
        <v>0</v>
      </c>
      <c r="AK155" s="108">
        <v>0</v>
      </c>
      <c r="AL155" s="127">
        <v>242431.38000000003</v>
      </c>
      <c r="AM155" s="108">
        <v>0</v>
      </c>
      <c r="AN155" s="127">
        <v>73331.819999999992</v>
      </c>
      <c r="AO155" s="108">
        <v>0</v>
      </c>
      <c r="AP155" s="108">
        <v>0</v>
      </c>
      <c r="AQ155" s="128">
        <v>3355421.4</v>
      </c>
      <c r="AR155" s="127">
        <v>2624038.5</v>
      </c>
      <c r="AS155" s="127">
        <v>1149486.29</v>
      </c>
      <c r="AT155" s="108">
        <v>0</v>
      </c>
      <c r="AU155" s="108">
        <v>0</v>
      </c>
      <c r="AV155" s="127">
        <v>422129.56000000006</v>
      </c>
      <c r="AW155" s="108">
        <v>0</v>
      </c>
      <c r="AX155" s="108">
        <v>0</v>
      </c>
      <c r="AY155" s="108">
        <v>0</v>
      </c>
      <c r="AZ155" s="108">
        <v>0</v>
      </c>
      <c r="BA155" s="108">
        <v>0</v>
      </c>
      <c r="BB155" s="108">
        <v>0</v>
      </c>
      <c r="BC155" s="127">
        <v>298862.79000000004</v>
      </c>
      <c r="BD155" s="108">
        <v>0</v>
      </c>
      <c r="BE155" s="108">
        <v>0</v>
      </c>
      <c r="BF155" s="108">
        <v>0</v>
      </c>
      <c r="BG155" s="108">
        <v>0</v>
      </c>
      <c r="BH155" s="108">
        <v>0</v>
      </c>
      <c r="BI155" s="108">
        <v>0</v>
      </c>
      <c r="BJ155" s="127">
        <v>681078.9800000001</v>
      </c>
      <c r="BK155" s="128">
        <v>5175596.12</v>
      </c>
      <c r="BL155" s="108">
        <v>0</v>
      </c>
      <c r="BM155" s="108">
        <v>0</v>
      </c>
      <c r="BN155" s="108">
        <v>0</v>
      </c>
      <c r="BO155" s="108">
        <v>0</v>
      </c>
      <c r="BP155" s="129">
        <v>8531017.5199999996</v>
      </c>
    </row>
    <row r="156" spans="1:68" x14ac:dyDescent="0.25">
      <c r="A156" s="107" t="s">
        <v>418</v>
      </c>
      <c r="B156" s="44" t="s">
        <v>201</v>
      </c>
      <c r="C156" s="108">
        <v>0</v>
      </c>
      <c r="D156" s="108">
        <v>0</v>
      </c>
      <c r="E156" s="108">
        <v>0</v>
      </c>
      <c r="F156" s="108">
        <v>0</v>
      </c>
      <c r="G156" s="45">
        <v>195037.77000000002</v>
      </c>
      <c r="H156" s="45">
        <v>71179.87999999999</v>
      </c>
      <c r="I156" s="45">
        <v>115443.87999999998</v>
      </c>
      <c r="J156" s="45">
        <v>151045.08999999997</v>
      </c>
      <c r="K156" s="108">
        <v>0</v>
      </c>
      <c r="L156" s="45">
        <v>2126076.2599999998</v>
      </c>
      <c r="M156" s="45">
        <v>88587.260000000009</v>
      </c>
      <c r="N156" s="108">
        <v>0</v>
      </c>
      <c r="O156" s="45">
        <v>1084828.6499999999</v>
      </c>
      <c r="P156" s="108">
        <v>0</v>
      </c>
      <c r="Q156" s="108">
        <v>0</v>
      </c>
      <c r="R156" s="108">
        <v>0</v>
      </c>
      <c r="S156" s="108">
        <v>0</v>
      </c>
      <c r="T156" s="45">
        <v>455960.61999999994</v>
      </c>
      <c r="U156" s="108">
        <v>0</v>
      </c>
      <c r="V156" s="108">
        <v>0</v>
      </c>
      <c r="W156" s="45">
        <v>1658394.66</v>
      </c>
      <c r="X156" s="50">
        <v>259245.33999999997</v>
      </c>
      <c r="Y156" s="108">
        <v>0</v>
      </c>
      <c r="Z156" s="108">
        <v>0</v>
      </c>
      <c r="AA156" s="45">
        <v>1020053.04</v>
      </c>
      <c r="AB156" s="108">
        <v>0</v>
      </c>
      <c r="AC156" s="108">
        <v>0</v>
      </c>
      <c r="AD156" s="108">
        <v>0</v>
      </c>
      <c r="AE156" s="108">
        <v>0</v>
      </c>
      <c r="AF156" s="108">
        <v>0</v>
      </c>
      <c r="AG156" s="108">
        <v>0</v>
      </c>
      <c r="AH156" s="108">
        <v>0</v>
      </c>
      <c r="AI156" s="108">
        <v>0</v>
      </c>
      <c r="AJ156" s="108">
        <v>0</v>
      </c>
      <c r="AK156" s="108">
        <v>0</v>
      </c>
      <c r="AL156" s="45">
        <v>577112.21</v>
      </c>
      <c r="AM156" s="108">
        <v>0</v>
      </c>
      <c r="AN156" s="45">
        <v>158937.03999999998</v>
      </c>
      <c r="AO156" s="108">
        <v>0</v>
      </c>
      <c r="AP156" s="108">
        <v>0</v>
      </c>
      <c r="AQ156" s="110">
        <v>7961901.6999999993</v>
      </c>
      <c r="AR156" s="45">
        <v>1022206.97</v>
      </c>
      <c r="AS156" s="45">
        <v>251938.11000000002</v>
      </c>
      <c r="AT156" s="108">
        <v>0</v>
      </c>
      <c r="AU156" s="108">
        <v>0</v>
      </c>
      <c r="AV156" s="45">
        <v>1052503.96</v>
      </c>
      <c r="AW156" s="108">
        <v>0</v>
      </c>
      <c r="AX156" s="108">
        <v>0</v>
      </c>
      <c r="AY156" s="108">
        <v>0</v>
      </c>
      <c r="AZ156" s="108">
        <v>0</v>
      </c>
      <c r="BA156" s="108">
        <v>0</v>
      </c>
      <c r="BB156" s="108">
        <v>0</v>
      </c>
      <c r="BC156" s="45">
        <v>269195.81999999995</v>
      </c>
      <c r="BD156" s="108">
        <v>0</v>
      </c>
      <c r="BE156" s="108">
        <v>0</v>
      </c>
      <c r="BF156" s="108">
        <v>0</v>
      </c>
      <c r="BG156" s="108">
        <v>0</v>
      </c>
      <c r="BH156" s="108">
        <v>0</v>
      </c>
      <c r="BI156" s="108">
        <v>0</v>
      </c>
      <c r="BJ156" s="45">
        <v>1840675.1400000001</v>
      </c>
      <c r="BK156" s="110">
        <v>4436520</v>
      </c>
      <c r="BL156" s="108">
        <v>0</v>
      </c>
      <c r="BM156" s="108">
        <v>0</v>
      </c>
      <c r="BN156" s="108">
        <v>0</v>
      </c>
      <c r="BO156" s="108">
        <v>0</v>
      </c>
      <c r="BP156" s="46">
        <v>12398421.699999999</v>
      </c>
    </row>
    <row r="157" spans="1:68" x14ac:dyDescent="0.25">
      <c r="A157" s="111" t="s">
        <v>419</v>
      </c>
      <c r="B157" s="112" t="s">
        <v>208</v>
      </c>
      <c r="C157" s="108">
        <v>0</v>
      </c>
      <c r="D157" s="108">
        <v>0</v>
      </c>
      <c r="E157" s="108">
        <v>0</v>
      </c>
      <c r="F157" s="108">
        <v>0</v>
      </c>
      <c r="G157" s="127">
        <v>368444.27</v>
      </c>
      <c r="H157" s="127">
        <v>91003.129999999976</v>
      </c>
      <c r="I157" s="127">
        <v>147118.55000000002</v>
      </c>
      <c r="J157" s="127">
        <v>193431.60999999996</v>
      </c>
      <c r="K157" s="108">
        <v>0</v>
      </c>
      <c r="L157" s="127">
        <v>1847407.0399999998</v>
      </c>
      <c r="M157" s="127">
        <v>76975.94</v>
      </c>
      <c r="N157" s="108">
        <v>0</v>
      </c>
      <c r="O157" s="127">
        <v>764963.38000000012</v>
      </c>
      <c r="P157" s="108">
        <v>0</v>
      </c>
      <c r="Q157" s="108">
        <v>0</v>
      </c>
      <c r="R157" s="108">
        <v>0</v>
      </c>
      <c r="S157" s="108">
        <v>0</v>
      </c>
      <c r="T157" s="108">
        <v>0</v>
      </c>
      <c r="U157" s="108">
        <v>0</v>
      </c>
      <c r="V157" s="108">
        <v>0</v>
      </c>
      <c r="W157" s="127">
        <v>1441018.4100000004</v>
      </c>
      <c r="X157" s="108">
        <v>0</v>
      </c>
      <c r="Y157" s="108">
        <v>0</v>
      </c>
      <c r="Z157" s="108">
        <v>0</v>
      </c>
      <c r="AA157" s="127">
        <v>886350.89999999991</v>
      </c>
      <c r="AB157" s="108">
        <v>0</v>
      </c>
      <c r="AC157" s="108">
        <v>0</v>
      </c>
      <c r="AD157" s="108">
        <v>0</v>
      </c>
      <c r="AE157" s="108">
        <v>0</v>
      </c>
      <c r="AF157" s="108">
        <v>0</v>
      </c>
      <c r="AG157" s="108">
        <v>0</v>
      </c>
      <c r="AH157" s="108">
        <v>0</v>
      </c>
      <c r="AI157" s="108">
        <v>0</v>
      </c>
      <c r="AJ157" s="108">
        <v>0</v>
      </c>
      <c r="AK157" s="108">
        <v>0</v>
      </c>
      <c r="AL157" s="127">
        <v>501489.52000000014</v>
      </c>
      <c r="AM157" s="108">
        <v>0</v>
      </c>
      <c r="AN157" s="127">
        <v>151685.92999999996</v>
      </c>
      <c r="AO157" s="108">
        <v>0</v>
      </c>
      <c r="AP157" s="108">
        <v>0</v>
      </c>
      <c r="AQ157" s="128">
        <v>6469888.6799999997</v>
      </c>
      <c r="AR157" s="127">
        <v>6145276.709999999</v>
      </c>
      <c r="AS157" s="127">
        <v>2353236.4</v>
      </c>
      <c r="AT157" s="108">
        <v>0</v>
      </c>
      <c r="AU157" s="108">
        <v>0</v>
      </c>
      <c r="AV157" s="127">
        <v>915373.62</v>
      </c>
      <c r="AW157" s="108">
        <v>0</v>
      </c>
      <c r="AX157" s="108">
        <v>0</v>
      </c>
      <c r="AY157" s="108">
        <v>0</v>
      </c>
      <c r="AZ157" s="108">
        <v>0</v>
      </c>
      <c r="BA157" s="108">
        <v>0</v>
      </c>
      <c r="BB157" s="108">
        <v>0</v>
      </c>
      <c r="BC157" s="127">
        <v>576870.53</v>
      </c>
      <c r="BD157" s="108">
        <v>0</v>
      </c>
      <c r="BE157" s="108">
        <v>0</v>
      </c>
      <c r="BF157" s="108">
        <v>0</v>
      </c>
      <c r="BG157" s="108">
        <v>0</v>
      </c>
      <c r="BH157" s="108">
        <v>0</v>
      </c>
      <c r="BI157" s="108">
        <v>0</v>
      </c>
      <c r="BJ157" s="127">
        <v>1446093.7</v>
      </c>
      <c r="BK157" s="128">
        <v>11436850.960000001</v>
      </c>
      <c r="BL157" s="108">
        <v>0</v>
      </c>
      <c r="BM157" s="108">
        <v>0</v>
      </c>
      <c r="BN157" s="108">
        <v>0</v>
      </c>
      <c r="BO157" s="108">
        <v>0</v>
      </c>
      <c r="BP157" s="129">
        <v>17906739.639999997</v>
      </c>
    </row>
    <row r="158" spans="1:68" x14ac:dyDescent="0.25">
      <c r="A158" s="111" t="s">
        <v>420</v>
      </c>
      <c r="B158" s="112" t="s">
        <v>209</v>
      </c>
      <c r="C158" s="108">
        <v>0</v>
      </c>
      <c r="D158" s="108">
        <v>0</v>
      </c>
      <c r="E158" s="108">
        <v>0</v>
      </c>
      <c r="F158" s="108">
        <v>0</v>
      </c>
      <c r="G158" s="127">
        <v>211029.15000000002</v>
      </c>
      <c r="H158" s="127">
        <v>44484.12</v>
      </c>
      <c r="I158" s="127">
        <v>72025.509999999995</v>
      </c>
      <c r="J158" s="127">
        <v>94637.38</v>
      </c>
      <c r="K158" s="108">
        <v>0</v>
      </c>
      <c r="L158" s="127">
        <v>1015400.37</v>
      </c>
      <c r="M158" s="127">
        <v>42306.570000000007</v>
      </c>
      <c r="N158" s="108">
        <v>0</v>
      </c>
      <c r="O158" s="127">
        <v>381950.90000000014</v>
      </c>
      <c r="P158" s="108">
        <v>0</v>
      </c>
      <c r="Q158" s="108">
        <v>0</v>
      </c>
      <c r="R158" s="108">
        <v>0</v>
      </c>
      <c r="S158" s="108">
        <v>0</v>
      </c>
      <c r="T158" s="108">
        <v>0</v>
      </c>
      <c r="U158" s="108">
        <v>0</v>
      </c>
      <c r="V158" s="108">
        <v>0</v>
      </c>
      <c r="W158" s="127">
        <v>792038.97999999986</v>
      </c>
      <c r="X158" s="108">
        <v>0</v>
      </c>
      <c r="Y158" s="108">
        <v>0</v>
      </c>
      <c r="Z158" s="108">
        <v>0</v>
      </c>
      <c r="AA158" s="127">
        <v>487170.6399999999</v>
      </c>
      <c r="AB158" s="108">
        <v>0</v>
      </c>
      <c r="AC158" s="108">
        <v>0</v>
      </c>
      <c r="AD158" s="108">
        <v>0</v>
      </c>
      <c r="AE158" s="108">
        <v>0</v>
      </c>
      <c r="AF158" s="108">
        <v>0</v>
      </c>
      <c r="AG158" s="108">
        <v>0</v>
      </c>
      <c r="AH158" s="108">
        <v>0</v>
      </c>
      <c r="AI158" s="108">
        <v>0</v>
      </c>
      <c r="AJ158" s="108">
        <v>0</v>
      </c>
      <c r="AK158" s="108">
        <v>0</v>
      </c>
      <c r="AL158" s="127">
        <v>275624</v>
      </c>
      <c r="AM158" s="108">
        <v>0</v>
      </c>
      <c r="AN158" s="127">
        <v>83373.570000000007</v>
      </c>
      <c r="AO158" s="108">
        <v>0</v>
      </c>
      <c r="AP158" s="108">
        <v>0</v>
      </c>
      <c r="AQ158" s="128">
        <v>3500041.1900000004</v>
      </c>
      <c r="AR158" s="127">
        <v>3177676.86</v>
      </c>
      <c r="AS158" s="127">
        <v>1321526.5900000001</v>
      </c>
      <c r="AT158" s="108">
        <v>0</v>
      </c>
      <c r="AU158" s="108">
        <v>0</v>
      </c>
      <c r="AV158" s="127">
        <v>438347.31999999995</v>
      </c>
      <c r="AW158" s="108">
        <v>0</v>
      </c>
      <c r="AX158" s="108">
        <v>0</v>
      </c>
      <c r="AY158" s="108">
        <v>0</v>
      </c>
      <c r="AZ158" s="108">
        <v>0</v>
      </c>
      <c r="BA158" s="108">
        <v>0</v>
      </c>
      <c r="BB158" s="108">
        <v>0</v>
      </c>
      <c r="BC158" s="127">
        <v>224828.11999999997</v>
      </c>
      <c r="BD158" s="108">
        <v>0</v>
      </c>
      <c r="BE158" s="108">
        <v>0</v>
      </c>
      <c r="BF158" s="108">
        <v>0</v>
      </c>
      <c r="BG158" s="108">
        <v>0</v>
      </c>
      <c r="BH158" s="108">
        <v>0</v>
      </c>
      <c r="BI158" s="108">
        <v>0</v>
      </c>
      <c r="BJ158" s="127">
        <v>736149.61</v>
      </c>
      <c r="BK158" s="128">
        <v>5898528.5</v>
      </c>
      <c r="BL158" s="108">
        <v>0</v>
      </c>
      <c r="BM158" s="108">
        <v>0</v>
      </c>
      <c r="BN158" s="108">
        <v>0</v>
      </c>
      <c r="BO158" s="108">
        <v>0</v>
      </c>
      <c r="BP158" s="129">
        <v>9398569.6900000013</v>
      </c>
    </row>
    <row r="159" spans="1:68" x14ac:dyDescent="0.25">
      <c r="A159" s="111" t="s">
        <v>421</v>
      </c>
      <c r="B159" s="112" t="s">
        <v>210</v>
      </c>
      <c r="C159" s="108">
        <v>0</v>
      </c>
      <c r="D159" s="108">
        <v>0</v>
      </c>
      <c r="E159" s="108">
        <v>0</v>
      </c>
      <c r="F159" s="108">
        <v>0</v>
      </c>
      <c r="G159" s="127">
        <v>122256.91</v>
      </c>
      <c r="H159" s="127">
        <v>52881.87999999999</v>
      </c>
      <c r="I159" s="127">
        <v>85555.580000000016</v>
      </c>
      <c r="J159" s="127">
        <v>112098.09</v>
      </c>
      <c r="K159" s="108">
        <v>0</v>
      </c>
      <c r="L159" s="127">
        <v>802826.30999999994</v>
      </c>
      <c r="M159" s="127">
        <v>33451.090000000004</v>
      </c>
      <c r="N159" s="127">
        <v>39354.249999999993</v>
      </c>
      <c r="O159" s="127">
        <v>642256.93000000005</v>
      </c>
      <c r="P159" s="108">
        <v>0</v>
      </c>
      <c r="Q159" s="108">
        <v>0</v>
      </c>
      <c r="R159" s="108">
        <v>0</v>
      </c>
      <c r="S159" s="108">
        <v>0</v>
      </c>
      <c r="T159" s="108">
        <v>0</v>
      </c>
      <c r="U159" s="108">
        <v>0</v>
      </c>
      <c r="V159" s="108">
        <v>0</v>
      </c>
      <c r="W159" s="127">
        <v>626223.73</v>
      </c>
      <c r="X159" s="108">
        <v>0</v>
      </c>
      <c r="Y159" s="108">
        <v>0</v>
      </c>
      <c r="Z159" s="108">
        <v>0</v>
      </c>
      <c r="AA159" s="127">
        <v>385181.57</v>
      </c>
      <c r="AB159" s="108">
        <v>0</v>
      </c>
      <c r="AC159" s="108">
        <v>0</v>
      </c>
      <c r="AD159" s="108">
        <v>0</v>
      </c>
      <c r="AE159" s="108">
        <v>0</v>
      </c>
      <c r="AF159" s="108">
        <v>0</v>
      </c>
      <c r="AG159" s="108">
        <v>0</v>
      </c>
      <c r="AH159" s="108">
        <v>0</v>
      </c>
      <c r="AI159" s="108">
        <v>0</v>
      </c>
      <c r="AJ159" s="108">
        <v>0</v>
      </c>
      <c r="AK159" s="108">
        <v>0</v>
      </c>
      <c r="AL159" s="127">
        <v>217923.44</v>
      </c>
      <c r="AM159" s="108">
        <v>0</v>
      </c>
      <c r="AN159" s="127">
        <v>65920.33</v>
      </c>
      <c r="AO159" s="108">
        <v>0</v>
      </c>
      <c r="AP159" s="108">
        <v>0</v>
      </c>
      <c r="AQ159" s="128">
        <v>3185930.1099999994</v>
      </c>
      <c r="AR159" s="127">
        <v>2734739.7800000003</v>
      </c>
      <c r="AS159" s="127">
        <v>925775.3400000002</v>
      </c>
      <c r="AT159" s="108">
        <v>0</v>
      </c>
      <c r="AU159" s="108">
        <v>0</v>
      </c>
      <c r="AV159" s="127">
        <v>337808.11000000004</v>
      </c>
      <c r="AW159" s="108">
        <v>0</v>
      </c>
      <c r="AX159" s="108">
        <v>0</v>
      </c>
      <c r="AY159" s="108">
        <v>0</v>
      </c>
      <c r="AZ159" s="108">
        <v>0</v>
      </c>
      <c r="BA159" s="108">
        <v>0</v>
      </c>
      <c r="BB159" s="108">
        <v>0</v>
      </c>
      <c r="BC159" s="127">
        <v>225362.41</v>
      </c>
      <c r="BD159" s="108">
        <v>0</v>
      </c>
      <c r="BE159" s="108">
        <v>0</v>
      </c>
      <c r="BF159" s="108">
        <v>0</v>
      </c>
      <c r="BG159" s="108">
        <v>0</v>
      </c>
      <c r="BH159" s="108">
        <v>0</v>
      </c>
      <c r="BI159" s="108">
        <v>0</v>
      </c>
      <c r="BJ159" s="127">
        <v>546356.87</v>
      </c>
      <c r="BK159" s="128">
        <v>4770042.51</v>
      </c>
      <c r="BL159" s="108">
        <v>0</v>
      </c>
      <c r="BM159" s="108">
        <v>0</v>
      </c>
      <c r="BN159" s="108">
        <v>0</v>
      </c>
      <c r="BO159" s="108">
        <v>0</v>
      </c>
      <c r="BP159" s="129">
        <v>7955972.6199999992</v>
      </c>
    </row>
    <row r="160" spans="1:68" x14ac:dyDescent="0.25">
      <c r="A160" s="107" t="s">
        <v>422</v>
      </c>
      <c r="B160" s="44" t="s">
        <v>202</v>
      </c>
      <c r="C160" s="108">
        <v>0</v>
      </c>
      <c r="D160" s="108">
        <v>0</v>
      </c>
      <c r="E160" s="108">
        <v>0</v>
      </c>
      <c r="F160" s="108">
        <v>0</v>
      </c>
      <c r="G160" s="45">
        <v>73146.98</v>
      </c>
      <c r="H160" s="45">
        <v>28639.32</v>
      </c>
      <c r="I160" s="45">
        <v>46241.110000000008</v>
      </c>
      <c r="J160" s="45">
        <v>60470.289999999994</v>
      </c>
      <c r="K160" s="108">
        <v>0</v>
      </c>
      <c r="L160" s="45">
        <v>876471.94000000029</v>
      </c>
      <c r="M160" s="45">
        <v>36520.68</v>
      </c>
      <c r="N160" s="108">
        <v>0</v>
      </c>
      <c r="O160" s="45">
        <v>452847.23999999993</v>
      </c>
      <c r="P160" s="108">
        <v>0</v>
      </c>
      <c r="Q160" s="108">
        <v>0</v>
      </c>
      <c r="R160" s="108">
        <v>0</v>
      </c>
      <c r="S160" s="108">
        <v>0</v>
      </c>
      <c r="T160" s="45">
        <v>187969.09000000003</v>
      </c>
      <c r="U160" s="108">
        <v>0</v>
      </c>
      <c r="V160" s="108">
        <v>0</v>
      </c>
      <c r="W160" s="45">
        <v>683670.00999999989</v>
      </c>
      <c r="X160" s="50">
        <v>106873.54000000002</v>
      </c>
      <c r="Y160" s="108">
        <v>0</v>
      </c>
      <c r="Z160" s="108">
        <v>0</v>
      </c>
      <c r="AA160" s="45">
        <v>420516.0500000001</v>
      </c>
      <c r="AB160" s="108">
        <v>0</v>
      </c>
      <c r="AC160" s="108">
        <v>0</v>
      </c>
      <c r="AD160" s="108">
        <v>0</v>
      </c>
      <c r="AE160" s="108">
        <v>0</v>
      </c>
      <c r="AF160" s="108">
        <v>0</v>
      </c>
      <c r="AG160" s="108">
        <v>0</v>
      </c>
      <c r="AH160" s="108">
        <v>0</v>
      </c>
      <c r="AI160" s="108">
        <v>0</v>
      </c>
      <c r="AJ160" s="108">
        <v>0</v>
      </c>
      <c r="AK160" s="108">
        <v>0</v>
      </c>
      <c r="AL160" s="45">
        <v>237911.93999999994</v>
      </c>
      <c r="AM160" s="108">
        <v>0</v>
      </c>
      <c r="AN160" s="45">
        <v>65521.950000000019</v>
      </c>
      <c r="AO160" s="108">
        <v>0</v>
      </c>
      <c r="AP160" s="108">
        <v>0</v>
      </c>
      <c r="AQ160" s="110">
        <v>3276800.1399999997</v>
      </c>
      <c r="AR160" s="45">
        <v>664403.13</v>
      </c>
      <c r="AS160" s="45">
        <v>76409.75</v>
      </c>
      <c r="AT160" s="108">
        <v>0</v>
      </c>
      <c r="AU160" s="108">
        <v>0</v>
      </c>
      <c r="AV160" s="45">
        <v>448165.80000000005</v>
      </c>
      <c r="AW160" s="108">
        <v>0</v>
      </c>
      <c r="AX160" s="108">
        <v>0</v>
      </c>
      <c r="AY160" s="108">
        <v>0</v>
      </c>
      <c r="AZ160" s="108">
        <v>0</v>
      </c>
      <c r="BA160" s="108">
        <v>0</v>
      </c>
      <c r="BB160" s="108">
        <v>0</v>
      </c>
      <c r="BC160" s="45">
        <v>100155.95999999999</v>
      </c>
      <c r="BD160" s="108">
        <v>0</v>
      </c>
      <c r="BE160" s="108">
        <v>0</v>
      </c>
      <c r="BF160" s="108">
        <v>0</v>
      </c>
      <c r="BG160" s="108">
        <v>0</v>
      </c>
      <c r="BH160" s="108">
        <v>0</v>
      </c>
      <c r="BI160" s="108">
        <v>0</v>
      </c>
      <c r="BJ160" s="45">
        <v>767978.88</v>
      </c>
      <c r="BK160" s="110">
        <v>2057113.5200000005</v>
      </c>
      <c r="BL160" s="108">
        <v>0</v>
      </c>
      <c r="BM160" s="108">
        <v>0</v>
      </c>
      <c r="BN160" s="108">
        <v>0</v>
      </c>
      <c r="BO160" s="108">
        <v>0</v>
      </c>
      <c r="BP160" s="46">
        <v>5333913.6599999992</v>
      </c>
    </row>
    <row r="161" spans="1:68" x14ac:dyDescent="0.25">
      <c r="A161" s="111" t="s">
        <v>423</v>
      </c>
      <c r="B161" s="112" t="s">
        <v>211</v>
      </c>
      <c r="C161" s="108">
        <v>-1665.34</v>
      </c>
      <c r="D161" s="108">
        <v>0</v>
      </c>
      <c r="E161" s="108">
        <v>0</v>
      </c>
      <c r="F161" s="108">
        <v>0</v>
      </c>
      <c r="G161" s="127">
        <v>460722.21000000008</v>
      </c>
      <c r="H161" s="127">
        <v>166135.46000000005</v>
      </c>
      <c r="I161" s="127">
        <v>268862.58</v>
      </c>
      <c r="J161" s="127">
        <v>353784.5</v>
      </c>
      <c r="K161" s="108">
        <v>-343.09</v>
      </c>
      <c r="L161" s="127">
        <v>3522147.9499999993</v>
      </c>
      <c r="M161" s="127">
        <v>144919.34999999998</v>
      </c>
      <c r="N161" s="108">
        <v>0</v>
      </c>
      <c r="O161" s="127">
        <v>1445883</v>
      </c>
      <c r="P161" s="108">
        <v>0</v>
      </c>
      <c r="Q161" s="108">
        <v>0</v>
      </c>
      <c r="R161" s="108">
        <v>0</v>
      </c>
      <c r="S161" s="108">
        <v>0</v>
      </c>
      <c r="T161" s="108">
        <v>0</v>
      </c>
      <c r="U161" s="108">
        <v>0</v>
      </c>
      <c r="V161" s="108">
        <v>0</v>
      </c>
      <c r="W161" s="127">
        <v>2713800.0399999996</v>
      </c>
      <c r="X161" s="108">
        <v>0</v>
      </c>
      <c r="Y161" s="108">
        <v>0</v>
      </c>
      <c r="Z161" s="108">
        <v>0</v>
      </c>
      <c r="AA161" s="127">
        <v>1668169.5899999996</v>
      </c>
      <c r="AB161" s="108">
        <v>0</v>
      </c>
      <c r="AC161" s="108">
        <v>0</v>
      </c>
      <c r="AD161" s="108">
        <v>0</v>
      </c>
      <c r="AE161" s="108">
        <v>0</v>
      </c>
      <c r="AF161" s="108">
        <v>0</v>
      </c>
      <c r="AG161" s="108">
        <v>0</v>
      </c>
      <c r="AH161" s="108">
        <v>0</v>
      </c>
      <c r="AI161" s="108">
        <v>0</v>
      </c>
      <c r="AJ161" s="108">
        <v>0</v>
      </c>
      <c r="AK161" s="108">
        <v>0</v>
      </c>
      <c r="AL161" s="127">
        <v>943909.76000000013</v>
      </c>
      <c r="AM161" s="108">
        <v>0</v>
      </c>
      <c r="AN161" s="127">
        <v>286020.81</v>
      </c>
      <c r="AO161" s="108">
        <v>0</v>
      </c>
      <c r="AP161" s="108">
        <v>0</v>
      </c>
      <c r="AQ161" s="128">
        <v>11972346.820000002</v>
      </c>
      <c r="AR161" s="127">
        <v>11824644.199999999</v>
      </c>
      <c r="AS161" s="127">
        <v>4181079.8200000003</v>
      </c>
      <c r="AT161" s="108">
        <v>0</v>
      </c>
      <c r="AU161" s="108">
        <v>0</v>
      </c>
      <c r="AV161" s="127">
        <v>1465063.2500000002</v>
      </c>
      <c r="AW161" s="108">
        <v>0</v>
      </c>
      <c r="AX161" s="108">
        <v>0</v>
      </c>
      <c r="AY161" s="108">
        <v>0</v>
      </c>
      <c r="AZ161" s="108">
        <v>0</v>
      </c>
      <c r="BA161" s="108">
        <v>0</v>
      </c>
      <c r="BB161" s="108">
        <v>0</v>
      </c>
      <c r="BC161" s="127">
        <v>1045971.24</v>
      </c>
      <c r="BD161" s="108">
        <v>0</v>
      </c>
      <c r="BE161" s="108">
        <v>0</v>
      </c>
      <c r="BF161" s="108">
        <v>0</v>
      </c>
      <c r="BG161" s="108">
        <v>0</v>
      </c>
      <c r="BH161" s="108">
        <v>0</v>
      </c>
      <c r="BI161" s="108">
        <v>0</v>
      </c>
      <c r="BJ161" s="127">
        <v>2403480.0099999998</v>
      </c>
      <c r="BK161" s="128">
        <v>20920238.52</v>
      </c>
      <c r="BL161" s="108">
        <v>0</v>
      </c>
      <c r="BM161" s="108">
        <v>0</v>
      </c>
      <c r="BN161" s="108">
        <v>0</v>
      </c>
      <c r="BO161" s="108">
        <v>0</v>
      </c>
      <c r="BP161" s="129">
        <v>32892585.34</v>
      </c>
    </row>
    <row r="162" spans="1:68" x14ac:dyDescent="0.25">
      <c r="A162" s="111" t="s">
        <v>424</v>
      </c>
      <c r="B162" s="112" t="s">
        <v>212</v>
      </c>
      <c r="C162" s="108">
        <v>0</v>
      </c>
      <c r="D162" s="108">
        <v>0</v>
      </c>
      <c r="E162" s="108">
        <v>0</v>
      </c>
      <c r="F162" s="108">
        <v>0</v>
      </c>
      <c r="G162" s="127">
        <v>228646.53</v>
      </c>
      <c r="H162" s="127">
        <v>73571.690000000017</v>
      </c>
      <c r="I162" s="127">
        <v>114370.20000000001</v>
      </c>
      <c r="J162" s="127">
        <v>150451.68000000005</v>
      </c>
      <c r="K162" s="108">
        <v>0</v>
      </c>
      <c r="L162" s="127">
        <v>1708062.1799999997</v>
      </c>
      <c r="M162" s="127">
        <v>65614.979999999981</v>
      </c>
      <c r="N162" s="108">
        <v>0</v>
      </c>
      <c r="O162" s="127">
        <v>563543.19999999995</v>
      </c>
      <c r="P162" s="108">
        <v>0</v>
      </c>
      <c r="Q162" s="108">
        <v>0</v>
      </c>
      <c r="R162" s="108">
        <v>0</v>
      </c>
      <c r="S162" s="108">
        <v>0</v>
      </c>
      <c r="T162" s="108">
        <v>0</v>
      </c>
      <c r="U162" s="108">
        <v>0</v>
      </c>
      <c r="V162" s="108">
        <v>0</v>
      </c>
      <c r="W162" s="127">
        <v>1140469.1200000001</v>
      </c>
      <c r="X162" s="108">
        <v>0</v>
      </c>
      <c r="Y162" s="108">
        <v>0</v>
      </c>
      <c r="Z162" s="108">
        <v>0</v>
      </c>
      <c r="AA162" s="127">
        <v>701485.05999999982</v>
      </c>
      <c r="AB162" s="108">
        <v>0</v>
      </c>
      <c r="AC162" s="108">
        <v>0</v>
      </c>
      <c r="AD162" s="108">
        <v>0</v>
      </c>
      <c r="AE162" s="108">
        <v>0</v>
      </c>
      <c r="AF162" s="108">
        <v>0</v>
      </c>
      <c r="AG162" s="108">
        <v>0</v>
      </c>
      <c r="AH162" s="108">
        <v>0</v>
      </c>
      <c r="AI162" s="108">
        <v>0</v>
      </c>
      <c r="AJ162" s="108">
        <v>0</v>
      </c>
      <c r="AK162" s="108">
        <v>0</v>
      </c>
      <c r="AL162" s="127">
        <v>418039.21</v>
      </c>
      <c r="AM162" s="108">
        <v>0</v>
      </c>
      <c r="AN162" s="127">
        <v>120051.11999999998</v>
      </c>
      <c r="AO162" s="108">
        <v>0</v>
      </c>
      <c r="AP162" s="108">
        <v>0</v>
      </c>
      <c r="AQ162" s="128">
        <v>5284304.97</v>
      </c>
      <c r="AR162" s="127">
        <v>4880780.62</v>
      </c>
      <c r="AS162" s="127">
        <v>2251255.1199999996</v>
      </c>
      <c r="AT162" s="108">
        <v>0</v>
      </c>
      <c r="AU162" s="108">
        <v>0</v>
      </c>
      <c r="AV162" s="127">
        <v>819346.94</v>
      </c>
      <c r="AW162" s="108">
        <v>0</v>
      </c>
      <c r="AX162" s="108">
        <v>0</v>
      </c>
      <c r="AY162" s="108">
        <v>0</v>
      </c>
      <c r="AZ162" s="108">
        <v>0</v>
      </c>
      <c r="BA162" s="108">
        <v>0</v>
      </c>
      <c r="BB162" s="108">
        <v>0</v>
      </c>
      <c r="BC162" s="127">
        <v>491593.27</v>
      </c>
      <c r="BD162" s="108">
        <v>0</v>
      </c>
      <c r="BE162" s="108">
        <v>0</v>
      </c>
      <c r="BF162" s="108">
        <v>0</v>
      </c>
      <c r="BG162" s="108">
        <v>0</v>
      </c>
      <c r="BH162" s="108">
        <v>0</v>
      </c>
      <c r="BI162" s="108">
        <v>0</v>
      </c>
      <c r="BJ162" s="127">
        <v>1161868.6400000001</v>
      </c>
      <c r="BK162" s="128">
        <v>9604844.5899999999</v>
      </c>
      <c r="BL162" s="108">
        <v>0</v>
      </c>
      <c r="BM162" s="108">
        <v>0</v>
      </c>
      <c r="BN162" s="108">
        <v>0</v>
      </c>
      <c r="BO162" s="108">
        <v>0</v>
      </c>
      <c r="BP162" s="129">
        <v>14889149.560000002</v>
      </c>
    </row>
    <row r="163" spans="1:68" x14ac:dyDescent="0.25">
      <c r="A163" s="107" t="s">
        <v>425</v>
      </c>
      <c r="B163" s="44" t="s">
        <v>203</v>
      </c>
      <c r="C163" s="108">
        <v>0</v>
      </c>
      <c r="D163" s="108">
        <v>0</v>
      </c>
      <c r="E163" s="108">
        <v>0</v>
      </c>
      <c r="F163" s="108">
        <v>0</v>
      </c>
      <c r="G163" s="45">
        <v>32706.86</v>
      </c>
      <c r="H163" s="45">
        <v>22601.629999999997</v>
      </c>
      <c r="I163" s="45">
        <v>36501.049999999996</v>
      </c>
      <c r="J163" s="45">
        <v>47757.520000000004</v>
      </c>
      <c r="K163" s="108">
        <v>0</v>
      </c>
      <c r="L163" s="45">
        <v>696093.89999999991</v>
      </c>
      <c r="M163" s="45">
        <v>29004.720000000005</v>
      </c>
      <c r="N163" s="108">
        <v>0</v>
      </c>
      <c r="O163" s="45">
        <v>361508.18000000005</v>
      </c>
      <c r="P163" s="108">
        <v>0</v>
      </c>
      <c r="Q163" s="108">
        <v>0</v>
      </c>
      <c r="R163" s="108">
        <v>0</v>
      </c>
      <c r="S163" s="108">
        <v>0</v>
      </c>
      <c r="T163" s="45">
        <v>149284.80000000002</v>
      </c>
      <c r="U163" s="108">
        <v>0</v>
      </c>
      <c r="V163" s="108">
        <v>0</v>
      </c>
      <c r="W163" s="45">
        <v>542970.72</v>
      </c>
      <c r="X163" s="50">
        <v>84879.3</v>
      </c>
      <c r="Y163" s="108">
        <v>0</v>
      </c>
      <c r="Z163" s="108">
        <v>0</v>
      </c>
      <c r="AA163" s="45">
        <v>333973.07999999996</v>
      </c>
      <c r="AB163" s="108">
        <v>0</v>
      </c>
      <c r="AC163" s="108">
        <v>0</v>
      </c>
      <c r="AD163" s="108">
        <v>0</v>
      </c>
      <c r="AE163" s="108">
        <v>0</v>
      </c>
      <c r="AF163" s="108">
        <v>0</v>
      </c>
      <c r="AG163" s="108">
        <v>0</v>
      </c>
      <c r="AH163" s="108">
        <v>0</v>
      </c>
      <c r="AI163" s="108">
        <v>0</v>
      </c>
      <c r="AJ163" s="108">
        <v>0</v>
      </c>
      <c r="AK163" s="108">
        <v>0</v>
      </c>
      <c r="AL163" s="45">
        <v>188952.48</v>
      </c>
      <c r="AM163" s="108">
        <v>0</v>
      </c>
      <c r="AN163" s="45">
        <v>52037.16</v>
      </c>
      <c r="AO163" s="108">
        <v>0</v>
      </c>
      <c r="AP163" s="108">
        <v>0</v>
      </c>
      <c r="AQ163" s="110">
        <v>2578271.4</v>
      </c>
      <c r="AR163" s="45">
        <v>305717.93</v>
      </c>
      <c r="AS163" s="45">
        <v>66225.26999999999</v>
      </c>
      <c r="AT163" s="108">
        <v>0</v>
      </c>
      <c r="AU163" s="108">
        <v>0</v>
      </c>
      <c r="AV163" s="45">
        <v>277549.40999999992</v>
      </c>
      <c r="AW163" s="108">
        <v>0</v>
      </c>
      <c r="AX163" s="108">
        <v>0</v>
      </c>
      <c r="AY163" s="108">
        <v>0</v>
      </c>
      <c r="AZ163" s="108">
        <v>0</v>
      </c>
      <c r="BA163" s="108">
        <v>0</v>
      </c>
      <c r="BB163" s="108">
        <v>0</v>
      </c>
      <c r="BC163" s="45">
        <v>87290.319999999992</v>
      </c>
      <c r="BD163" s="108">
        <v>0</v>
      </c>
      <c r="BE163" s="108">
        <v>0</v>
      </c>
      <c r="BF163" s="108">
        <v>0</v>
      </c>
      <c r="BG163" s="108">
        <v>0</v>
      </c>
      <c r="BH163" s="108">
        <v>0</v>
      </c>
      <c r="BI163" s="108">
        <v>0</v>
      </c>
      <c r="BJ163" s="45">
        <v>467409.35999999993</v>
      </c>
      <c r="BK163" s="110">
        <v>1204192.29</v>
      </c>
      <c r="BL163" s="108">
        <v>0</v>
      </c>
      <c r="BM163" s="108">
        <v>0</v>
      </c>
      <c r="BN163" s="108">
        <v>0</v>
      </c>
      <c r="BO163" s="108">
        <v>0</v>
      </c>
      <c r="BP163" s="46">
        <v>3782463.69</v>
      </c>
    </row>
    <row r="164" spans="1:68" x14ac:dyDescent="0.25">
      <c r="A164" s="107" t="s">
        <v>426</v>
      </c>
      <c r="B164" s="44" t="s">
        <v>228</v>
      </c>
      <c r="C164" s="108">
        <v>0</v>
      </c>
      <c r="D164" s="108">
        <v>0</v>
      </c>
      <c r="E164" s="108">
        <v>0</v>
      </c>
      <c r="F164" s="108">
        <v>0</v>
      </c>
      <c r="G164" s="45">
        <v>44624.52</v>
      </c>
      <c r="H164" s="45">
        <v>30549.609999999997</v>
      </c>
      <c r="I164" s="45">
        <v>49473.130000000005</v>
      </c>
      <c r="J164" s="45">
        <v>64828.55000000001</v>
      </c>
      <c r="K164" s="108">
        <v>0</v>
      </c>
      <c r="L164" s="45">
        <v>685900.68000000017</v>
      </c>
      <c r="M164" s="45">
        <v>28508.310000000009</v>
      </c>
      <c r="N164" s="108">
        <v>0</v>
      </c>
      <c r="O164" s="45">
        <v>430361.39999999991</v>
      </c>
      <c r="P164" s="108">
        <v>0</v>
      </c>
      <c r="Q164" s="108">
        <v>0</v>
      </c>
      <c r="R164" s="108">
        <v>0</v>
      </c>
      <c r="S164" s="108">
        <v>0</v>
      </c>
      <c r="T164" s="45">
        <v>147098.60999999999</v>
      </c>
      <c r="U164" s="108">
        <v>0</v>
      </c>
      <c r="V164" s="108">
        <v>0</v>
      </c>
      <c r="W164" s="45">
        <v>535019.34</v>
      </c>
      <c r="X164" s="108">
        <v>0</v>
      </c>
      <c r="Y164" s="108">
        <v>0</v>
      </c>
      <c r="Z164" s="108">
        <v>0</v>
      </c>
      <c r="AA164" s="45">
        <v>329082.48000000004</v>
      </c>
      <c r="AB164" s="108">
        <v>0</v>
      </c>
      <c r="AC164" s="108">
        <v>0</v>
      </c>
      <c r="AD164" s="108">
        <v>0</v>
      </c>
      <c r="AE164" s="108">
        <v>0</v>
      </c>
      <c r="AF164" s="108">
        <v>0</v>
      </c>
      <c r="AG164" s="108">
        <v>0</v>
      </c>
      <c r="AH164" s="108">
        <v>0</v>
      </c>
      <c r="AI164" s="108">
        <v>0</v>
      </c>
      <c r="AJ164" s="108">
        <v>0</v>
      </c>
      <c r="AK164" s="108">
        <v>0</v>
      </c>
      <c r="AL164" s="45">
        <v>186185.42999999996</v>
      </c>
      <c r="AM164" s="108">
        <v>0</v>
      </c>
      <c r="AN164" s="45">
        <v>51275.039999999986</v>
      </c>
      <c r="AO164" s="108">
        <v>0</v>
      </c>
      <c r="AP164" s="108">
        <v>0</v>
      </c>
      <c r="AQ164" s="110">
        <v>2582907.1</v>
      </c>
      <c r="AR164" s="45">
        <v>395839.26</v>
      </c>
      <c r="AS164" s="45">
        <v>62559.989999999991</v>
      </c>
      <c r="AT164" s="108">
        <v>0</v>
      </c>
      <c r="AU164" s="108">
        <v>0</v>
      </c>
      <c r="AV164" s="45">
        <v>237260.94999999998</v>
      </c>
      <c r="AW164" s="108">
        <v>0</v>
      </c>
      <c r="AX164" s="108">
        <v>0</v>
      </c>
      <c r="AY164" s="108">
        <v>0</v>
      </c>
      <c r="AZ164" s="108">
        <v>0</v>
      </c>
      <c r="BA164" s="108">
        <v>0</v>
      </c>
      <c r="BB164" s="108">
        <v>0</v>
      </c>
      <c r="BC164" s="45">
        <v>92074.889999999985</v>
      </c>
      <c r="BD164" s="108">
        <v>0</v>
      </c>
      <c r="BE164" s="108">
        <v>0</v>
      </c>
      <c r="BF164" s="108">
        <v>0</v>
      </c>
      <c r="BG164" s="108">
        <v>0</v>
      </c>
      <c r="BH164" s="108">
        <v>0</v>
      </c>
      <c r="BI164" s="108">
        <v>0</v>
      </c>
      <c r="BJ164" s="45">
        <v>417722.39</v>
      </c>
      <c r="BK164" s="110">
        <v>1205457.4800000004</v>
      </c>
      <c r="BL164" s="108">
        <v>0</v>
      </c>
      <c r="BM164" s="108">
        <v>0</v>
      </c>
      <c r="BN164" s="108">
        <v>0</v>
      </c>
      <c r="BO164" s="108">
        <v>0</v>
      </c>
      <c r="BP164" s="46">
        <v>3788364.58</v>
      </c>
    </row>
    <row r="165" spans="1:68" x14ac:dyDescent="0.25">
      <c r="A165" s="107" t="s">
        <v>427</v>
      </c>
      <c r="B165" s="44" t="s">
        <v>229</v>
      </c>
      <c r="C165" s="108">
        <v>0</v>
      </c>
      <c r="D165" s="108">
        <v>0</v>
      </c>
      <c r="E165" s="108">
        <v>0</v>
      </c>
      <c r="F165" s="108">
        <v>0</v>
      </c>
      <c r="G165" s="45">
        <v>26622.010000000002</v>
      </c>
      <c r="H165" s="45">
        <v>25434.609999999997</v>
      </c>
      <c r="I165" s="45">
        <v>41132.730000000003</v>
      </c>
      <c r="J165" s="45">
        <v>54044.850000000006</v>
      </c>
      <c r="K165" s="108">
        <v>0</v>
      </c>
      <c r="L165" s="45">
        <v>451323.36</v>
      </c>
      <c r="M165" s="45">
        <v>18805.320000000003</v>
      </c>
      <c r="N165" s="108">
        <v>0</v>
      </c>
      <c r="O165" s="45">
        <v>242370.36</v>
      </c>
      <c r="P165" s="108">
        <v>0</v>
      </c>
      <c r="Q165" s="108">
        <v>0</v>
      </c>
      <c r="R165" s="108">
        <v>0</v>
      </c>
      <c r="S165" s="108">
        <v>0</v>
      </c>
      <c r="T165" s="45">
        <v>96791.1</v>
      </c>
      <c r="U165" s="108">
        <v>0</v>
      </c>
      <c r="V165" s="108">
        <v>0</v>
      </c>
      <c r="W165" s="45">
        <v>352043.51999999996</v>
      </c>
      <c r="X165" s="108">
        <v>0</v>
      </c>
      <c r="Y165" s="108">
        <v>0</v>
      </c>
      <c r="Z165" s="108">
        <v>0</v>
      </c>
      <c r="AA165" s="45">
        <v>216537.18</v>
      </c>
      <c r="AB165" s="108">
        <v>0</v>
      </c>
      <c r="AC165" s="108">
        <v>0</v>
      </c>
      <c r="AD165" s="108">
        <v>0</v>
      </c>
      <c r="AE165" s="108">
        <v>0</v>
      </c>
      <c r="AF165" s="108">
        <v>0</v>
      </c>
      <c r="AG165" s="108">
        <v>0</v>
      </c>
      <c r="AH165" s="108">
        <v>0</v>
      </c>
      <c r="AI165" s="108">
        <v>0</v>
      </c>
      <c r="AJ165" s="108">
        <v>0</v>
      </c>
      <c r="AK165" s="108">
        <v>0</v>
      </c>
      <c r="AL165" s="45">
        <v>122510.34</v>
      </c>
      <c r="AM165" s="108">
        <v>0</v>
      </c>
      <c r="AN165" s="45">
        <v>33738.960000000006</v>
      </c>
      <c r="AO165" s="108">
        <v>0</v>
      </c>
      <c r="AP165" s="108">
        <v>0</v>
      </c>
      <c r="AQ165" s="110">
        <v>1681354.3400000003</v>
      </c>
      <c r="AR165" s="45">
        <v>348390.96</v>
      </c>
      <c r="AS165" s="45">
        <v>44865.68</v>
      </c>
      <c r="AT165" s="108">
        <v>0</v>
      </c>
      <c r="AU165" s="108">
        <v>0</v>
      </c>
      <c r="AV165" s="45">
        <v>163183.55000000005</v>
      </c>
      <c r="AW165" s="108">
        <v>0</v>
      </c>
      <c r="AX165" s="108">
        <v>0</v>
      </c>
      <c r="AY165" s="108">
        <v>0</v>
      </c>
      <c r="AZ165" s="108">
        <v>0</v>
      </c>
      <c r="BA165" s="108">
        <v>0</v>
      </c>
      <c r="BB165" s="108">
        <v>0</v>
      </c>
      <c r="BC165" s="45">
        <v>72685.7</v>
      </c>
      <c r="BD165" s="108">
        <v>0</v>
      </c>
      <c r="BE165" s="108">
        <v>0</v>
      </c>
      <c r="BF165" s="108">
        <v>0</v>
      </c>
      <c r="BG165" s="108">
        <v>0</v>
      </c>
      <c r="BH165" s="108">
        <v>0</v>
      </c>
      <c r="BI165" s="108">
        <v>0</v>
      </c>
      <c r="BJ165" s="45">
        <v>281578.93999999994</v>
      </c>
      <c r="BK165" s="110">
        <v>910704.83000000007</v>
      </c>
      <c r="BL165" s="108">
        <v>0</v>
      </c>
      <c r="BM165" s="108">
        <v>0</v>
      </c>
      <c r="BN165" s="108">
        <v>0</v>
      </c>
      <c r="BO165" s="108">
        <v>0</v>
      </c>
      <c r="BP165" s="46">
        <v>2592059.17</v>
      </c>
    </row>
    <row r="166" spans="1:68" x14ac:dyDescent="0.25">
      <c r="A166" s="107" t="s">
        <v>265</v>
      </c>
      <c r="B166" s="44" t="s">
        <v>176</v>
      </c>
      <c r="C166" s="108">
        <v>0</v>
      </c>
      <c r="D166" s="108">
        <v>0</v>
      </c>
      <c r="E166" s="108">
        <v>0</v>
      </c>
      <c r="F166" s="108">
        <v>0</v>
      </c>
      <c r="G166" s="45">
        <v>32714.6</v>
      </c>
      <c r="H166" s="45">
        <v>12319.68</v>
      </c>
      <c r="I166" s="45">
        <v>19880.89</v>
      </c>
      <c r="J166" s="45">
        <v>26190.140000000003</v>
      </c>
      <c r="K166" s="108">
        <v>0</v>
      </c>
      <c r="L166" s="45">
        <v>582684</v>
      </c>
      <c r="M166" s="45">
        <v>24280.679999999997</v>
      </c>
      <c r="N166" s="108">
        <v>0</v>
      </c>
      <c r="O166" s="45">
        <v>291616.79999999993</v>
      </c>
      <c r="P166" s="108">
        <v>0</v>
      </c>
      <c r="Q166" s="108">
        <v>0</v>
      </c>
      <c r="R166" s="108">
        <v>0</v>
      </c>
      <c r="S166" s="108">
        <v>0</v>
      </c>
      <c r="T166" s="45">
        <v>124962.60000000002</v>
      </c>
      <c r="U166" s="108">
        <v>0</v>
      </c>
      <c r="V166" s="108">
        <v>0</v>
      </c>
      <c r="W166" s="45">
        <v>454507.19999999984</v>
      </c>
      <c r="X166" s="50">
        <v>71050.98</v>
      </c>
      <c r="Y166" s="108">
        <v>0</v>
      </c>
      <c r="Z166" s="108">
        <v>0</v>
      </c>
      <c r="AA166" s="45">
        <v>279561.78000000003</v>
      </c>
      <c r="AB166" s="108">
        <v>0</v>
      </c>
      <c r="AC166" s="108">
        <v>0</v>
      </c>
      <c r="AD166" s="108">
        <v>0</v>
      </c>
      <c r="AE166" s="108">
        <v>0</v>
      </c>
      <c r="AF166" s="108">
        <v>0</v>
      </c>
      <c r="AG166" s="108">
        <v>0</v>
      </c>
      <c r="AH166" s="108">
        <v>0</v>
      </c>
      <c r="AI166" s="108">
        <v>0</v>
      </c>
      <c r="AJ166" s="108">
        <v>0</v>
      </c>
      <c r="AK166" s="108">
        <v>0</v>
      </c>
      <c r="AL166" s="45">
        <v>158167.31999999995</v>
      </c>
      <c r="AM166" s="108">
        <v>0</v>
      </c>
      <c r="AN166" s="45">
        <v>43559.760000000009</v>
      </c>
      <c r="AO166" s="108">
        <v>0</v>
      </c>
      <c r="AP166" s="108">
        <v>0</v>
      </c>
      <c r="AQ166" s="110">
        <v>2121496.4300000002</v>
      </c>
      <c r="AR166" s="45">
        <v>428007.28</v>
      </c>
      <c r="AS166" s="45">
        <v>40118.69000000001</v>
      </c>
      <c r="AT166" s="108">
        <v>0</v>
      </c>
      <c r="AU166" s="108">
        <v>0</v>
      </c>
      <c r="AV166" s="45">
        <v>235604.53</v>
      </c>
      <c r="AW166" s="108">
        <v>0</v>
      </c>
      <c r="AX166" s="108">
        <v>0</v>
      </c>
      <c r="AY166" s="108">
        <v>0</v>
      </c>
      <c r="AZ166" s="108">
        <v>0</v>
      </c>
      <c r="BA166" s="108">
        <v>0</v>
      </c>
      <c r="BB166" s="108">
        <v>0</v>
      </c>
      <c r="BC166" s="45">
        <v>31466.82</v>
      </c>
      <c r="BD166" s="108">
        <v>0</v>
      </c>
      <c r="BE166" s="108">
        <v>0</v>
      </c>
      <c r="BF166" s="108">
        <v>0</v>
      </c>
      <c r="BG166" s="108">
        <v>0</v>
      </c>
      <c r="BH166" s="108">
        <v>0</v>
      </c>
      <c r="BI166" s="108">
        <v>0</v>
      </c>
      <c r="BJ166" s="45">
        <v>390828.91</v>
      </c>
      <c r="BK166" s="110">
        <v>1126026.23</v>
      </c>
      <c r="BL166" s="108">
        <v>0</v>
      </c>
      <c r="BM166" s="108">
        <v>0</v>
      </c>
      <c r="BN166" s="108">
        <v>0</v>
      </c>
      <c r="BO166" s="108">
        <v>0</v>
      </c>
      <c r="BP166" s="46">
        <v>3247522.66</v>
      </c>
    </row>
    <row r="167" spans="1:68" x14ac:dyDescent="0.25">
      <c r="A167" s="107" t="s">
        <v>266</v>
      </c>
      <c r="B167" s="44" t="s">
        <v>177</v>
      </c>
      <c r="C167" s="108">
        <v>0</v>
      </c>
      <c r="D167" s="108">
        <v>0</v>
      </c>
      <c r="E167" s="108">
        <v>0</v>
      </c>
      <c r="F167" s="108">
        <v>0</v>
      </c>
      <c r="G167" s="45">
        <v>129502.48999999999</v>
      </c>
      <c r="H167" s="45">
        <v>47226.49</v>
      </c>
      <c r="I167" s="45">
        <v>76549.929999999978</v>
      </c>
      <c r="J167" s="45">
        <v>100667.63999999997</v>
      </c>
      <c r="K167" s="108">
        <v>0</v>
      </c>
      <c r="L167" s="45">
        <v>2122580.88</v>
      </c>
      <c r="M167" s="45">
        <v>88439.039999999994</v>
      </c>
      <c r="N167" s="108">
        <v>0</v>
      </c>
      <c r="O167" s="45">
        <v>1066247.6399999997</v>
      </c>
      <c r="P167" s="108">
        <v>0</v>
      </c>
      <c r="Q167" s="108">
        <v>0</v>
      </c>
      <c r="R167" s="108">
        <v>0</v>
      </c>
      <c r="S167" s="108">
        <v>0</v>
      </c>
      <c r="T167" s="45">
        <v>455210.5199999999</v>
      </c>
      <c r="U167" s="108">
        <v>0</v>
      </c>
      <c r="V167" s="108">
        <v>0</v>
      </c>
      <c r="W167" s="45">
        <v>1655667.9600000002</v>
      </c>
      <c r="X167" s="50">
        <v>258823.8000000001</v>
      </c>
      <c r="Y167" s="108">
        <v>0</v>
      </c>
      <c r="Z167" s="108">
        <v>0</v>
      </c>
      <c r="AA167" s="45">
        <v>1018378.7999999998</v>
      </c>
      <c r="AB167" s="108">
        <v>0</v>
      </c>
      <c r="AC167" s="108">
        <v>0</v>
      </c>
      <c r="AD167" s="108">
        <v>0</v>
      </c>
      <c r="AE167" s="108">
        <v>0</v>
      </c>
      <c r="AF167" s="108">
        <v>0</v>
      </c>
      <c r="AG167" s="108">
        <v>0</v>
      </c>
      <c r="AH167" s="108">
        <v>0</v>
      </c>
      <c r="AI167" s="108">
        <v>0</v>
      </c>
      <c r="AJ167" s="108">
        <v>0</v>
      </c>
      <c r="AK167" s="108">
        <v>0</v>
      </c>
      <c r="AL167" s="45">
        <v>576168.78</v>
      </c>
      <c r="AM167" s="108">
        <v>0</v>
      </c>
      <c r="AN167" s="45">
        <v>158680.56000000003</v>
      </c>
      <c r="AO167" s="108">
        <v>0</v>
      </c>
      <c r="AP167" s="108">
        <v>0</v>
      </c>
      <c r="AQ167" s="110">
        <v>7754144.5299999993</v>
      </c>
      <c r="AR167" s="45">
        <v>1452481.83</v>
      </c>
      <c r="AS167" s="45">
        <v>150088.99999999997</v>
      </c>
      <c r="AT167" s="108">
        <v>0</v>
      </c>
      <c r="AU167" s="108">
        <v>0</v>
      </c>
      <c r="AV167" s="45">
        <v>766329.1599999998</v>
      </c>
      <c r="AW167" s="108">
        <v>0</v>
      </c>
      <c r="AX167" s="108">
        <v>0</v>
      </c>
      <c r="AY167" s="108">
        <v>0</v>
      </c>
      <c r="AZ167" s="108">
        <v>0</v>
      </c>
      <c r="BA167" s="108">
        <v>0</v>
      </c>
      <c r="BB167" s="108">
        <v>0</v>
      </c>
      <c r="BC167" s="45">
        <v>330326.54000000004</v>
      </c>
      <c r="BD167" s="108">
        <v>0</v>
      </c>
      <c r="BE167" s="108">
        <v>0</v>
      </c>
      <c r="BF167" s="108">
        <v>0</v>
      </c>
      <c r="BG167" s="108">
        <v>0</v>
      </c>
      <c r="BH167" s="108">
        <v>0</v>
      </c>
      <c r="BI167" s="108">
        <v>0</v>
      </c>
      <c r="BJ167" s="45">
        <v>1298647.6499999999</v>
      </c>
      <c r="BK167" s="110">
        <v>3997874.18</v>
      </c>
      <c r="BL167" s="108">
        <v>0</v>
      </c>
      <c r="BM167" s="108">
        <v>0</v>
      </c>
      <c r="BN167" s="108">
        <v>0</v>
      </c>
      <c r="BO167" s="108">
        <v>0</v>
      </c>
      <c r="BP167" s="46">
        <v>11752018.710000001</v>
      </c>
    </row>
    <row r="168" spans="1:68" x14ac:dyDescent="0.25">
      <c r="A168" s="107" t="s">
        <v>267</v>
      </c>
      <c r="B168" s="44" t="s">
        <v>178</v>
      </c>
      <c r="C168" s="108">
        <v>0</v>
      </c>
      <c r="D168" s="108">
        <v>0</v>
      </c>
      <c r="E168" s="108">
        <v>0</v>
      </c>
      <c r="F168" s="108">
        <v>0</v>
      </c>
      <c r="G168" s="45">
        <v>0</v>
      </c>
      <c r="H168" s="45">
        <v>30135.340000000004</v>
      </c>
      <c r="I168" s="45">
        <v>48649.639999999992</v>
      </c>
      <c r="J168" s="45">
        <v>63980.779999999992</v>
      </c>
      <c r="K168" s="108">
        <v>0</v>
      </c>
      <c r="L168" s="45">
        <v>1457836.1400000004</v>
      </c>
      <c r="M168" s="45">
        <v>60743.020000000004</v>
      </c>
      <c r="N168" s="108">
        <v>0</v>
      </c>
      <c r="O168" s="45">
        <v>776394.33000000007</v>
      </c>
      <c r="P168" s="108">
        <v>0</v>
      </c>
      <c r="Q168" s="108">
        <v>0</v>
      </c>
      <c r="R168" s="108">
        <v>0</v>
      </c>
      <c r="S168" s="108">
        <v>0</v>
      </c>
      <c r="T168" s="45">
        <v>312648.83</v>
      </c>
      <c r="U168" s="108">
        <v>0</v>
      </c>
      <c r="V168" s="108">
        <v>0</v>
      </c>
      <c r="W168" s="45">
        <v>1137149.7999999998</v>
      </c>
      <c r="X168" s="50">
        <v>177764.12</v>
      </c>
      <c r="Y168" s="108">
        <v>0</v>
      </c>
      <c r="Z168" s="108">
        <v>0</v>
      </c>
      <c r="AA168" s="45">
        <v>699445.07</v>
      </c>
      <c r="AB168" s="108">
        <v>0</v>
      </c>
      <c r="AC168" s="108">
        <v>0</v>
      </c>
      <c r="AD168" s="108">
        <v>0</v>
      </c>
      <c r="AE168" s="108">
        <v>0</v>
      </c>
      <c r="AF168" s="108">
        <v>0</v>
      </c>
      <c r="AG168" s="108">
        <v>0</v>
      </c>
      <c r="AH168" s="108">
        <v>0</v>
      </c>
      <c r="AI168" s="108">
        <v>0</v>
      </c>
      <c r="AJ168" s="108">
        <v>0</v>
      </c>
      <c r="AK168" s="108">
        <v>0</v>
      </c>
      <c r="AL168" s="45">
        <v>395720.23</v>
      </c>
      <c r="AM168" s="108">
        <v>0</v>
      </c>
      <c r="AN168" s="45">
        <v>108980.57000000002</v>
      </c>
      <c r="AO168" s="108">
        <v>0</v>
      </c>
      <c r="AP168" s="108">
        <v>0</v>
      </c>
      <c r="AQ168" s="110">
        <v>5269447.8699999992</v>
      </c>
      <c r="AR168" s="45">
        <v>0</v>
      </c>
      <c r="AS168" s="45">
        <v>0</v>
      </c>
      <c r="AT168" s="108">
        <v>0</v>
      </c>
      <c r="AU168" s="108">
        <v>0</v>
      </c>
      <c r="AV168" s="45">
        <v>0</v>
      </c>
      <c r="AW168" s="108">
        <v>0</v>
      </c>
      <c r="AX168" s="108">
        <v>0</v>
      </c>
      <c r="AY168" s="108">
        <v>0</v>
      </c>
      <c r="AZ168" s="108">
        <v>0</v>
      </c>
      <c r="BA168" s="108">
        <v>0</v>
      </c>
      <c r="BB168" s="108">
        <v>0</v>
      </c>
      <c r="BC168" s="45">
        <v>114508.67</v>
      </c>
      <c r="BD168" s="108">
        <v>0</v>
      </c>
      <c r="BE168" s="108">
        <v>0</v>
      </c>
      <c r="BF168" s="108">
        <v>0</v>
      </c>
      <c r="BG168" s="108">
        <v>0</v>
      </c>
      <c r="BH168" s="108">
        <v>0</v>
      </c>
      <c r="BI168" s="108">
        <v>0</v>
      </c>
      <c r="BJ168" s="45">
        <v>0</v>
      </c>
      <c r="BK168" s="110">
        <v>114508.67</v>
      </c>
      <c r="BL168" s="108">
        <v>0</v>
      </c>
      <c r="BM168" s="108">
        <v>0</v>
      </c>
      <c r="BN168" s="108">
        <v>0</v>
      </c>
      <c r="BO168" s="108">
        <v>0</v>
      </c>
      <c r="BP168" s="46">
        <v>5383956.54</v>
      </c>
    </row>
    <row r="169" spans="1:68" s="113" customFormat="1" x14ac:dyDescent="0.25">
      <c r="A169" s="107" t="s">
        <v>378</v>
      </c>
      <c r="B169" s="44" t="s">
        <v>179</v>
      </c>
      <c r="C169" s="108">
        <v>0</v>
      </c>
      <c r="D169" s="108">
        <v>0</v>
      </c>
      <c r="E169" s="108">
        <v>0</v>
      </c>
      <c r="F169" s="108">
        <v>0</v>
      </c>
      <c r="G169" s="45">
        <v>30368.05000000001</v>
      </c>
      <c r="H169" s="45">
        <v>6559.6099999999988</v>
      </c>
      <c r="I169" s="45">
        <v>10664.52</v>
      </c>
      <c r="J169" s="45">
        <v>13684.240000000002</v>
      </c>
      <c r="K169" s="108">
        <v>0</v>
      </c>
      <c r="L169" s="45">
        <v>398935.49999999988</v>
      </c>
      <c r="M169" s="45">
        <v>16621.8</v>
      </c>
      <c r="N169" s="108">
        <v>0</v>
      </c>
      <c r="O169" s="45">
        <v>194317.50000000003</v>
      </c>
      <c r="P169" s="108">
        <v>0</v>
      </c>
      <c r="Q169" s="108">
        <v>0</v>
      </c>
      <c r="R169" s="108">
        <v>0</v>
      </c>
      <c r="S169" s="108">
        <v>0</v>
      </c>
      <c r="T169" s="45">
        <v>85556.10000000002</v>
      </c>
      <c r="U169" s="108">
        <v>0</v>
      </c>
      <c r="V169" s="108">
        <v>0</v>
      </c>
      <c r="W169" s="45">
        <v>311180.63999999996</v>
      </c>
      <c r="X169" s="50">
        <v>48040.259999999995</v>
      </c>
      <c r="Y169" s="108">
        <v>0</v>
      </c>
      <c r="Z169" s="108">
        <v>0</v>
      </c>
      <c r="AA169" s="45">
        <v>191402.15999999997</v>
      </c>
      <c r="AB169" s="108">
        <v>0</v>
      </c>
      <c r="AC169" s="108">
        <v>0</v>
      </c>
      <c r="AD169" s="108">
        <v>0</v>
      </c>
      <c r="AE169" s="108">
        <v>0</v>
      </c>
      <c r="AF169" s="108">
        <v>0</v>
      </c>
      <c r="AG169" s="108">
        <v>0</v>
      </c>
      <c r="AH169" s="108">
        <v>0</v>
      </c>
      <c r="AI169" s="108">
        <v>0</v>
      </c>
      <c r="AJ169" s="108">
        <v>0</v>
      </c>
      <c r="AK169" s="108">
        <v>0</v>
      </c>
      <c r="AL169" s="45">
        <v>108290.46000000002</v>
      </c>
      <c r="AM169" s="108">
        <v>0</v>
      </c>
      <c r="AN169" s="45">
        <v>29822.039999999994</v>
      </c>
      <c r="AO169" s="108">
        <v>0</v>
      </c>
      <c r="AP169" s="108">
        <v>0</v>
      </c>
      <c r="AQ169" s="110">
        <v>1445442.8800000004</v>
      </c>
      <c r="AR169" s="45">
        <v>223340.95</v>
      </c>
      <c r="AS169" s="45">
        <v>29154.290000000005</v>
      </c>
      <c r="AT169" s="108">
        <v>0</v>
      </c>
      <c r="AU169" s="108">
        <v>0</v>
      </c>
      <c r="AV169" s="45">
        <v>162089.07</v>
      </c>
      <c r="AW169" s="108">
        <v>0</v>
      </c>
      <c r="AX169" s="108">
        <v>0</v>
      </c>
      <c r="AY169" s="108">
        <v>0</v>
      </c>
      <c r="AZ169" s="108">
        <v>0</v>
      </c>
      <c r="BA169" s="108">
        <v>0</v>
      </c>
      <c r="BB169" s="108">
        <v>0</v>
      </c>
      <c r="BC169" s="45">
        <v>36115.49</v>
      </c>
      <c r="BD169" s="108">
        <v>0</v>
      </c>
      <c r="BE169" s="108">
        <v>0</v>
      </c>
      <c r="BF169" s="108">
        <v>0</v>
      </c>
      <c r="BG169" s="108">
        <v>0</v>
      </c>
      <c r="BH169" s="108">
        <v>0</v>
      </c>
      <c r="BI169" s="108">
        <v>0</v>
      </c>
      <c r="BJ169" s="45">
        <v>287764.82</v>
      </c>
      <c r="BK169" s="110">
        <v>738464.62</v>
      </c>
      <c r="BL169" s="108">
        <v>0</v>
      </c>
      <c r="BM169" s="108">
        <v>0</v>
      </c>
      <c r="BN169" s="108">
        <v>0</v>
      </c>
      <c r="BO169" s="108">
        <v>0</v>
      </c>
      <c r="BP169" s="46">
        <v>2183907.5</v>
      </c>
    </row>
    <row r="170" spans="1:68" s="113" customFormat="1" x14ac:dyDescent="0.25">
      <c r="A170" s="107" t="s">
        <v>379</v>
      </c>
      <c r="B170" s="44" t="s">
        <v>180</v>
      </c>
      <c r="C170" s="108">
        <v>0</v>
      </c>
      <c r="D170" s="108">
        <v>0</v>
      </c>
      <c r="E170" s="108">
        <v>0</v>
      </c>
      <c r="F170" s="108">
        <v>0</v>
      </c>
      <c r="G170" s="45">
        <v>0</v>
      </c>
      <c r="H170" s="45">
        <v>35279.170000000006</v>
      </c>
      <c r="I170" s="45">
        <v>57089.220000000016</v>
      </c>
      <c r="J170" s="45">
        <v>75055.319999999992</v>
      </c>
      <c r="K170" s="108">
        <v>0</v>
      </c>
      <c r="L170" s="45">
        <v>743026.86000000022</v>
      </c>
      <c r="M170" s="45">
        <v>30959.039999999994</v>
      </c>
      <c r="N170" s="108">
        <v>0</v>
      </c>
      <c r="O170" s="45">
        <v>242591.75999999998</v>
      </c>
      <c r="P170" s="108">
        <v>0</v>
      </c>
      <c r="Q170" s="108">
        <v>0</v>
      </c>
      <c r="R170" s="108">
        <v>0</v>
      </c>
      <c r="S170" s="108">
        <v>0</v>
      </c>
      <c r="T170" s="45">
        <v>150811.5</v>
      </c>
      <c r="U170" s="108">
        <v>0</v>
      </c>
      <c r="V170" s="108">
        <v>0</v>
      </c>
      <c r="W170" s="45">
        <v>579579.24</v>
      </c>
      <c r="X170" s="108">
        <v>0</v>
      </c>
      <c r="Y170" s="108">
        <v>0</v>
      </c>
      <c r="Z170" s="108">
        <v>0</v>
      </c>
      <c r="AA170" s="45">
        <v>356491.62000000005</v>
      </c>
      <c r="AB170" s="108">
        <v>0</v>
      </c>
      <c r="AC170" s="108">
        <v>0</v>
      </c>
      <c r="AD170" s="108">
        <v>0</v>
      </c>
      <c r="AE170" s="108">
        <v>0</v>
      </c>
      <c r="AF170" s="108">
        <v>0</v>
      </c>
      <c r="AG170" s="108">
        <v>0</v>
      </c>
      <c r="AH170" s="108">
        <v>0</v>
      </c>
      <c r="AI170" s="108">
        <v>0</v>
      </c>
      <c r="AJ170" s="108">
        <v>0</v>
      </c>
      <c r="AK170" s="108">
        <v>0</v>
      </c>
      <c r="AL170" s="45">
        <v>201691.98</v>
      </c>
      <c r="AM170" s="108">
        <v>0</v>
      </c>
      <c r="AN170" s="45">
        <v>55546.55999999999</v>
      </c>
      <c r="AO170" s="108">
        <v>0</v>
      </c>
      <c r="AP170" s="108">
        <v>0</v>
      </c>
      <c r="AQ170" s="110">
        <v>2528122.27</v>
      </c>
      <c r="AR170" s="45">
        <v>0</v>
      </c>
      <c r="AS170" s="45">
        <v>0</v>
      </c>
      <c r="AT170" s="108">
        <v>0</v>
      </c>
      <c r="AU170" s="108">
        <v>0</v>
      </c>
      <c r="AV170" s="45">
        <v>0</v>
      </c>
      <c r="AW170" s="108">
        <v>0</v>
      </c>
      <c r="AX170" s="108">
        <v>0</v>
      </c>
      <c r="AY170" s="108">
        <v>0</v>
      </c>
      <c r="AZ170" s="108">
        <v>0</v>
      </c>
      <c r="BA170" s="108">
        <v>0</v>
      </c>
      <c r="BB170" s="108">
        <v>0</v>
      </c>
      <c r="BC170" s="45">
        <v>71200.2</v>
      </c>
      <c r="BD170" s="108">
        <v>0</v>
      </c>
      <c r="BE170" s="108">
        <v>0</v>
      </c>
      <c r="BF170" s="108">
        <v>0</v>
      </c>
      <c r="BG170" s="108">
        <v>0</v>
      </c>
      <c r="BH170" s="108">
        <v>0</v>
      </c>
      <c r="BI170" s="108">
        <v>0</v>
      </c>
      <c r="BJ170" s="45">
        <v>0</v>
      </c>
      <c r="BK170" s="110">
        <v>71200.2</v>
      </c>
      <c r="BL170" s="108">
        <v>0</v>
      </c>
      <c r="BM170" s="108">
        <v>0</v>
      </c>
      <c r="BN170" s="108">
        <v>0</v>
      </c>
      <c r="BO170" s="108">
        <v>0</v>
      </c>
      <c r="BP170" s="46">
        <v>2599322.4699999997</v>
      </c>
    </row>
    <row r="171" spans="1:68" s="113" customFormat="1" x14ac:dyDescent="0.25">
      <c r="A171" s="107" t="s">
        <v>380</v>
      </c>
      <c r="B171" s="44" t="s">
        <v>181</v>
      </c>
      <c r="C171" s="108">
        <v>0</v>
      </c>
      <c r="D171" s="108">
        <v>0</v>
      </c>
      <c r="E171" s="108">
        <v>0</v>
      </c>
      <c r="F171" s="108">
        <v>0</v>
      </c>
      <c r="G171" s="45">
        <v>35920.260000000009</v>
      </c>
      <c r="H171" s="45">
        <v>8214.73</v>
      </c>
      <c r="I171" s="45">
        <v>13296.980000000003</v>
      </c>
      <c r="J171" s="45">
        <v>17417.339999999997</v>
      </c>
      <c r="K171" s="108">
        <v>0</v>
      </c>
      <c r="L171" s="45">
        <v>399523.43999999994</v>
      </c>
      <c r="M171" s="45">
        <v>16647.12</v>
      </c>
      <c r="N171" s="108">
        <v>0</v>
      </c>
      <c r="O171" s="45">
        <v>194159.99999999997</v>
      </c>
      <c r="P171" s="108">
        <v>0</v>
      </c>
      <c r="Q171" s="108">
        <v>0</v>
      </c>
      <c r="R171" s="108">
        <v>0</v>
      </c>
      <c r="S171" s="108">
        <v>0</v>
      </c>
      <c r="T171" s="45">
        <v>85682.16</v>
      </c>
      <c r="U171" s="108">
        <v>0</v>
      </c>
      <c r="V171" s="108">
        <v>0</v>
      </c>
      <c r="W171" s="45">
        <v>311638.14000000007</v>
      </c>
      <c r="X171" s="50">
        <v>48716.34</v>
      </c>
      <c r="Y171" s="108">
        <v>0</v>
      </c>
      <c r="Z171" s="108">
        <v>0</v>
      </c>
      <c r="AA171" s="45">
        <v>191683.38</v>
      </c>
      <c r="AB171" s="108">
        <v>0</v>
      </c>
      <c r="AC171" s="108">
        <v>0</v>
      </c>
      <c r="AD171" s="108">
        <v>0</v>
      </c>
      <c r="AE171" s="108">
        <v>0</v>
      </c>
      <c r="AF171" s="108">
        <v>0</v>
      </c>
      <c r="AG171" s="108">
        <v>0</v>
      </c>
      <c r="AH171" s="108">
        <v>0</v>
      </c>
      <c r="AI171" s="108">
        <v>0</v>
      </c>
      <c r="AJ171" s="108">
        <v>0</v>
      </c>
      <c r="AK171" s="108">
        <v>0</v>
      </c>
      <c r="AL171" s="45">
        <v>108449.27999999997</v>
      </c>
      <c r="AM171" s="108">
        <v>0</v>
      </c>
      <c r="AN171" s="45">
        <v>29865.24</v>
      </c>
      <c r="AO171" s="108">
        <v>0</v>
      </c>
      <c r="AP171" s="108">
        <v>0</v>
      </c>
      <c r="AQ171" s="110">
        <v>1461214.4099999997</v>
      </c>
      <c r="AR171" s="45">
        <v>237853.51</v>
      </c>
      <c r="AS171" s="45">
        <v>44535.21</v>
      </c>
      <c r="AT171" s="108">
        <v>0</v>
      </c>
      <c r="AU171" s="108">
        <v>0</v>
      </c>
      <c r="AV171" s="45">
        <v>223004.00999999995</v>
      </c>
      <c r="AW171" s="108">
        <v>0</v>
      </c>
      <c r="AX171" s="108">
        <v>0</v>
      </c>
      <c r="AY171" s="108">
        <v>0</v>
      </c>
      <c r="AZ171" s="108">
        <v>0</v>
      </c>
      <c r="BA171" s="108">
        <v>0</v>
      </c>
      <c r="BB171" s="108">
        <v>0</v>
      </c>
      <c r="BC171" s="45">
        <v>28350.100000000006</v>
      </c>
      <c r="BD171" s="108">
        <v>0</v>
      </c>
      <c r="BE171" s="108">
        <v>0</v>
      </c>
      <c r="BF171" s="108">
        <v>0</v>
      </c>
      <c r="BG171" s="108">
        <v>0</v>
      </c>
      <c r="BH171" s="108">
        <v>0</v>
      </c>
      <c r="BI171" s="108">
        <v>0</v>
      </c>
      <c r="BJ171" s="45">
        <v>366411.38999999996</v>
      </c>
      <c r="BK171" s="110">
        <v>900154.22000000009</v>
      </c>
      <c r="BL171" s="108">
        <v>0</v>
      </c>
      <c r="BM171" s="108">
        <v>0</v>
      </c>
      <c r="BN171" s="108">
        <v>0</v>
      </c>
      <c r="BO171" s="108">
        <v>0</v>
      </c>
      <c r="BP171" s="46">
        <v>2361368.63</v>
      </c>
    </row>
    <row r="172" spans="1:68" s="113" customFormat="1" x14ac:dyDescent="0.25">
      <c r="A172" s="107" t="s">
        <v>368</v>
      </c>
      <c r="B172" s="44" t="s">
        <v>164</v>
      </c>
      <c r="C172" s="108">
        <v>0</v>
      </c>
      <c r="D172" s="108">
        <v>0</v>
      </c>
      <c r="E172" s="108">
        <v>0</v>
      </c>
      <c r="F172" s="108">
        <v>0</v>
      </c>
      <c r="G172" s="45">
        <v>94837.119999999995</v>
      </c>
      <c r="H172" s="45">
        <v>26723.7</v>
      </c>
      <c r="I172" s="45">
        <v>43309.289999999994</v>
      </c>
      <c r="J172" s="45">
        <v>57202.03</v>
      </c>
      <c r="K172" s="108">
        <v>0</v>
      </c>
      <c r="L172" s="45">
        <v>1480384.5199999996</v>
      </c>
      <c r="M172" s="45">
        <v>61683.780000000006</v>
      </c>
      <c r="N172" s="108">
        <v>0</v>
      </c>
      <c r="O172" s="45">
        <v>680472.6399999999</v>
      </c>
      <c r="P172" s="108">
        <v>0</v>
      </c>
      <c r="Q172" s="108">
        <v>0</v>
      </c>
      <c r="R172" s="108">
        <v>0</v>
      </c>
      <c r="S172" s="108">
        <v>0</v>
      </c>
      <c r="T172" s="45">
        <v>317482.99</v>
      </c>
      <c r="U172" s="108">
        <v>0</v>
      </c>
      <c r="V172" s="108">
        <v>0</v>
      </c>
      <c r="W172" s="45">
        <v>1154733.22</v>
      </c>
      <c r="X172" s="50">
        <v>180512.80000000002</v>
      </c>
      <c r="Y172" s="108">
        <v>0</v>
      </c>
      <c r="Z172" s="108">
        <v>0</v>
      </c>
      <c r="AA172" s="45">
        <v>710258.13000000012</v>
      </c>
      <c r="AB172" s="108">
        <v>0</v>
      </c>
      <c r="AC172" s="108">
        <v>0</v>
      </c>
      <c r="AD172" s="108">
        <v>0</v>
      </c>
      <c r="AE172" s="108">
        <v>0</v>
      </c>
      <c r="AF172" s="108">
        <v>0</v>
      </c>
      <c r="AG172" s="108">
        <v>0</v>
      </c>
      <c r="AH172" s="108">
        <v>0</v>
      </c>
      <c r="AI172" s="108">
        <v>0</v>
      </c>
      <c r="AJ172" s="108">
        <v>0</v>
      </c>
      <c r="AK172" s="108">
        <v>0</v>
      </c>
      <c r="AL172" s="45">
        <v>401845.9800000001</v>
      </c>
      <c r="AM172" s="108">
        <v>0</v>
      </c>
      <c r="AN172" s="45">
        <v>110668.05999999997</v>
      </c>
      <c r="AO172" s="108">
        <v>0</v>
      </c>
      <c r="AP172" s="108">
        <v>0</v>
      </c>
      <c r="AQ172" s="110">
        <v>5320114.26</v>
      </c>
      <c r="AR172" s="45">
        <v>1011576.08</v>
      </c>
      <c r="AS172" s="45">
        <v>88335.269999999975</v>
      </c>
      <c r="AT172" s="108">
        <v>0</v>
      </c>
      <c r="AU172" s="108">
        <v>0</v>
      </c>
      <c r="AV172" s="45">
        <v>556859.34000000008</v>
      </c>
      <c r="AW172" s="108">
        <v>0</v>
      </c>
      <c r="AX172" s="108">
        <v>0</v>
      </c>
      <c r="AY172" s="108">
        <v>0</v>
      </c>
      <c r="AZ172" s="108">
        <v>0</v>
      </c>
      <c r="BA172" s="108">
        <v>0</v>
      </c>
      <c r="BB172" s="108">
        <v>0</v>
      </c>
      <c r="BC172" s="45">
        <v>129794.33000000002</v>
      </c>
      <c r="BD172" s="108">
        <v>0</v>
      </c>
      <c r="BE172" s="108">
        <v>0</v>
      </c>
      <c r="BF172" s="108">
        <v>0</v>
      </c>
      <c r="BG172" s="108">
        <v>0</v>
      </c>
      <c r="BH172" s="108">
        <v>0</v>
      </c>
      <c r="BI172" s="108">
        <v>0</v>
      </c>
      <c r="BJ172" s="45">
        <v>908204.10000000009</v>
      </c>
      <c r="BK172" s="110">
        <v>2694769.1199999996</v>
      </c>
      <c r="BL172" s="108">
        <v>0</v>
      </c>
      <c r="BM172" s="108">
        <v>0</v>
      </c>
      <c r="BN172" s="108">
        <v>0</v>
      </c>
      <c r="BO172" s="108">
        <v>0</v>
      </c>
      <c r="BP172" s="46">
        <v>8014883.379999999</v>
      </c>
    </row>
    <row r="173" spans="1:68" s="113" customFormat="1" x14ac:dyDescent="0.25">
      <c r="A173" s="107" t="s">
        <v>367</v>
      </c>
      <c r="B173" s="44" t="s">
        <v>163</v>
      </c>
      <c r="C173" s="108">
        <v>0</v>
      </c>
      <c r="D173" s="108">
        <v>0</v>
      </c>
      <c r="E173" s="108">
        <v>0</v>
      </c>
      <c r="F173" s="108">
        <v>0</v>
      </c>
      <c r="G173" s="45">
        <v>107355.13</v>
      </c>
      <c r="H173" s="45">
        <v>32871.590000000004</v>
      </c>
      <c r="I173" s="45">
        <v>53012.430000000008</v>
      </c>
      <c r="J173" s="45">
        <v>70331.780000000013</v>
      </c>
      <c r="K173" s="108">
        <v>0</v>
      </c>
      <c r="L173" s="45">
        <v>1422778.5500000003</v>
      </c>
      <c r="M173" s="45">
        <v>48682.11</v>
      </c>
      <c r="N173" s="108">
        <v>0</v>
      </c>
      <c r="O173" s="45">
        <v>676017.46</v>
      </c>
      <c r="P173" s="108">
        <v>0</v>
      </c>
      <c r="Q173" s="108">
        <v>0</v>
      </c>
      <c r="R173" s="108">
        <v>0</v>
      </c>
      <c r="S173" s="108">
        <v>0</v>
      </c>
      <c r="T173" s="45">
        <v>305671.26000000007</v>
      </c>
      <c r="U173" s="108">
        <v>0</v>
      </c>
      <c r="V173" s="108">
        <v>0</v>
      </c>
      <c r="W173" s="45">
        <v>1111704.9200000004</v>
      </c>
      <c r="X173" s="50">
        <v>173814.20999999996</v>
      </c>
      <c r="Y173" s="108">
        <v>0</v>
      </c>
      <c r="Z173" s="108">
        <v>0</v>
      </c>
      <c r="AA173" s="45">
        <v>683839.05999999994</v>
      </c>
      <c r="AB173" s="108">
        <v>0</v>
      </c>
      <c r="AC173" s="108">
        <v>0</v>
      </c>
      <c r="AD173" s="108">
        <v>0</v>
      </c>
      <c r="AE173" s="108">
        <v>0</v>
      </c>
      <c r="AF173" s="108">
        <v>0</v>
      </c>
      <c r="AG173" s="108">
        <v>0</v>
      </c>
      <c r="AH173" s="108">
        <v>0</v>
      </c>
      <c r="AI173" s="108">
        <v>0</v>
      </c>
      <c r="AJ173" s="108">
        <v>0</v>
      </c>
      <c r="AK173" s="108">
        <v>0</v>
      </c>
      <c r="AL173" s="45">
        <v>386938.69999999995</v>
      </c>
      <c r="AM173" s="108">
        <v>0</v>
      </c>
      <c r="AN173" s="45">
        <v>106541.98000000003</v>
      </c>
      <c r="AO173" s="108">
        <v>0</v>
      </c>
      <c r="AP173" s="108">
        <v>0</v>
      </c>
      <c r="AQ173" s="110">
        <v>5179559.1799999988</v>
      </c>
      <c r="AR173" s="45">
        <v>905283.28999999992</v>
      </c>
      <c r="AS173" s="45">
        <v>109382.07999999999</v>
      </c>
      <c r="AT173" s="108">
        <v>0</v>
      </c>
      <c r="AU173" s="108">
        <v>0</v>
      </c>
      <c r="AV173" s="45">
        <v>692137.59</v>
      </c>
      <c r="AW173" s="108">
        <v>0</v>
      </c>
      <c r="AX173" s="108">
        <v>0</v>
      </c>
      <c r="AY173" s="108">
        <v>0</v>
      </c>
      <c r="AZ173" s="108">
        <v>0</v>
      </c>
      <c r="BA173" s="108">
        <v>0</v>
      </c>
      <c r="BB173" s="108">
        <v>0</v>
      </c>
      <c r="BC173" s="45">
        <v>136759.45000000001</v>
      </c>
      <c r="BD173" s="108">
        <v>0</v>
      </c>
      <c r="BE173" s="108">
        <v>0</v>
      </c>
      <c r="BF173" s="108">
        <v>0</v>
      </c>
      <c r="BG173" s="108">
        <v>0</v>
      </c>
      <c r="BH173" s="108">
        <v>0</v>
      </c>
      <c r="BI173" s="108">
        <v>0</v>
      </c>
      <c r="BJ173" s="45">
        <v>1136868.46</v>
      </c>
      <c r="BK173" s="110">
        <v>2980430.8700000006</v>
      </c>
      <c r="BL173" s="108">
        <v>0</v>
      </c>
      <c r="BM173" s="108">
        <v>0</v>
      </c>
      <c r="BN173" s="108">
        <v>0</v>
      </c>
      <c r="BO173" s="108">
        <v>0</v>
      </c>
      <c r="BP173" s="46">
        <v>8159990.0500000007</v>
      </c>
    </row>
    <row r="174" spans="1:68" s="113" customFormat="1" x14ac:dyDescent="0.25">
      <c r="A174" s="107" t="s">
        <v>371</v>
      </c>
      <c r="B174" s="44" t="s">
        <v>169</v>
      </c>
      <c r="C174" s="108">
        <v>0</v>
      </c>
      <c r="D174" s="108">
        <v>0</v>
      </c>
      <c r="E174" s="108">
        <v>0</v>
      </c>
      <c r="F174" s="108">
        <v>0</v>
      </c>
      <c r="G174" s="45">
        <v>0</v>
      </c>
      <c r="H174" s="45">
        <v>16755.109999999997</v>
      </c>
      <c r="I174" s="45">
        <v>27188.3</v>
      </c>
      <c r="J174" s="45">
        <v>35973.530000000006</v>
      </c>
      <c r="K174" s="108">
        <v>0</v>
      </c>
      <c r="L174" s="45">
        <v>853745.88000000035</v>
      </c>
      <c r="M174" s="45">
        <v>35572.560000000005</v>
      </c>
      <c r="N174" s="108">
        <v>0</v>
      </c>
      <c r="O174" s="45">
        <v>362508.89999999997</v>
      </c>
      <c r="P174" s="108">
        <v>0</v>
      </c>
      <c r="Q174" s="108">
        <v>0</v>
      </c>
      <c r="R174" s="108">
        <v>0</v>
      </c>
      <c r="S174" s="108">
        <v>0</v>
      </c>
      <c r="T174" s="45">
        <v>183095.22000000003</v>
      </c>
      <c r="U174" s="108">
        <v>0</v>
      </c>
      <c r="V174" s="108">
        <v>0</v>
      </c>
      <c r="W174" s="45">
        <v>665943.23999999987</v>
      </c>
      <c r="X174" s="50">
        <v>104102.16000000003</v>
      </c>
      <c r="Y174" s="108">
        <v>0</v>
      </c>
      <c r="Z174" s="108">
        <v>0</v>
      </c>
      <c r="AA174" s="45">
        <v>409611.41999999993</v>
      </c>
      <c r="AB174" s="108">
        <v>0</v>
      </c>
      <c r="AC174" s="108">
        <v>0</v>
      </c>
      <c r="AD174" s="108">
        <v>0</v>
      </c>
      <c r="AE174" s="108">
        <v>0</v>
      </c>
      <c r="AF174" s="108">
        <v>0</v>
      </c>
      <c r="AG174" s="108">
        <v>0</v>
      </c>
      <c r="AH174" s="108">
        <v>0</v>
      </c>
      <c r="AI174" s="108">
        <v>0</v>
      </c>
      <c r="AJ174" s="108">
        <v>0</v>
      </c>
      <c r="AK174" s="108">
        <v>0</v>
      </c>
      <c r="AL174" s="45">
        <v>231745.98</v>
      </c>
      <c r="AM174" s="108">
        <v>0</v>
      </c>
      <c r="AN174" s="45">
        <v>63822.48</v>
      </c>
      <c r="AO174" s="108">
        <v>0</v>
      </c>
      <c r="AP174" s="108">
        <v>0</v>
      </c>
      <c r="AQ174" s="110">
        <v>2990064.7800000007</v>
      </c>
      <c r="AR174" s="45">
        <v>0</v>
      </c>
      <c r="AS174" s="45">
        <v>0</v>
      </c>
      <c r="AT174" s="108">
        <v>0</v>
      </c>
      <c r="AU174" s="108">
        <v>0</v>
      </c>
      <c r="AV174" s="45">
        <v>0</v>
      </c>
      <c r="AW174" s="108">
        <v>0</v>
      </c>
      <c r="AX174" s="108">
        <v>0</v>
      </c>
      <c r="AY174" s="108">
        <v>0</v>
      </c>
      <c r="AZ174" s="108">
        <v>0</v>
      </c>
      <c r="BA174" s="108">
        <v>0</v>
      </c>
      <c r="BB174" s="108">
        <v>0</v>
      </c>
      <c r="BC174" s="45">
        <v>102654.34999999999</v>
      </c>
      <c r="BD174" s="108">
        <v>0</v>
      </c>
      <c r="BE174" s="108">
        <v>0</v>
      </c>
      <c r="BF174" s="108">
        <v>0</v>
      </c>
      <c r="BG174" s="108">
        <v>0</v>
      </c>
      <c r="BH174" s="108">
        <v>0</v>
      </c>
      <c r="BI174" s="108">
        <v>0</v>
      </c>
      <c r="BJ174" s="45">
        <v>0</v>
      </c>
      <c r="BK174" s="110">
        <v>102654.34999999999</v>
      </c>
      <c r="BL174" s="108">
        <v>0</v>
      </c>
      <c r="BM174" s="108">
        <v>0</v>
      </c>
      <c r="BN174" s="108">
        <v>0</v>
      </c>
      <c r="BO174" s="108">
        <v>0</v>
      </c>
      <c r="BP174" s="46">
        <v>3092719.1300000004</v>
      </c>
    </row>
    <row r="175" spans="1:68" s="113" customFormat="1" x14ac:dyDescent="0.25">
      <c r="A175" s="107" t="s">
        <v>260</v>
      </c>
      <c r="B175" s="44" t="s">
        <v>159</v>
      </c>
      <c r="C175" s="108">
        <v>0</v>
      </c>
      <c r="D175" s="108">
        <v>0</v>
      </c>
      <c r="E175" s="108">
        <v>0</v>
      </c>
      <c r="F175" s="108">
        <v>0</v>
      </c>
      <c r="G175" s="45">
        <v>44983.749999999993</v>
      </c>
      <c r="H175" s="45">
        <v>30977.129999999997</v>
      </c>
      <c r="I175" s="45">
        <v>50175.890000000007</v>
      </c>
      <c r="J175" s="45">
        <v>65841.899999999994</v>
      </c>
      <c r="K175" s="108">
        <v>0</v>
      </c>
      <c r="L175" s="45">
        <v>691755.84</v>
      </c>
      <c r="M175" s="109">
        <v>0</v>
      </c>
      <c r="N175" s="108">
        <v>0</v>
      </c>
      <c r="O175" s="45">
        <v>356706.3</v>
      </c>
      <c r="P175" s="108">
        <v>0</v>
      </c>
      <c r="Q175" s="108">
        <v>0</v>
      </c>
      <c r="R175" s="108">
        <v>0</v>
      </c>
      <c r="S175" s="108">
        <v>0</v>
      </c>
      <c r="T175" s="45">
        <v>148354.56</v>
      </c>
      <c r="U175" s="108">
        <v>0</v>
      </c>
      <c r="V175" s="108">
        <v>0</v>
      </c>
      <c r="W175" s="45">
        <v>539586.77999999991</v>
      </c>
      <c r="X175" s="108">
        <v>0</v>
      </c>
      <c r="Y175" s="108">
        <v>0</v>
      </c>
      <c r="Z175" s="108">
        <v>0</v>
      </c>
      <c r="AA175" s="45">
        <v>331891.74000000005</v>
      </c>
      <c r="AB175" s="108">
        <v>0</v>
      </c>
      <c r="AC175" s="108">
        <v>0</v>
      </c>
      <c r="AD175" s="108">
        <v>0</v>
      </c>
      <c r="AE175" s="108">
        <v>0</v>
      </c>
      <c r="AF175" s="108">
        <v>0</v>
      </c>
      <c r="AG175" s="108">
        <v>0</v>
      </c>
      <c r="AH175" s="108">
        <v>0</v>
      </c>
      <c r="AI175" s="108">
        <v>0</v>
      </c>
      <c r="AJ175" s="108">
        <v>0</v>
      </c>
      <c r="AK175" s="108">
        <v>0</v>
      </c>
      <c r="AL175" s="45">
        <v>187774.74</v>
      </c>
      <c r="AM175" s="108">
        <v>0</v>
      </c>
      <c r="AN175" s="45">
        <v>51711.24000000002</v>
      </c>
      <c r="AO175" s="108">
        <v>0</v>
      </c>
      <c r="AP175" s="108">
        <v>0</v>
      </c>
      <c r="AQ175" s="110">
        <v>2499759.8699999996</v>
      </c>
      <c r="AR175" s="45">
        <v>381675.21</v>
      </c>
      <c r="AS175" s="45">
        <v>78360.58</v>
      </c>
      <c r="AT175" s="108">
        <v>0</v>
      </c>
      <c r="AU175" s="108">
        <v>0</v>
      </c>
      <c r="AV175" s="45">
        <v>316388.55000000005</v>
      </c>
      <c r="AW175" s="108">
        <v>0</v>
      </c>
      <c r="AX175" s="108">
        <v>0</v>
      </c>
      <c r="AY175" s="108">
        <v>0</v>
      </c>
      <c r="AZ175" s="108">
        <v>0</v>
      </c>
      <c r="BA175" s="108">
        <v>0</v>
      </c>
      <c r="BB175" s="108">
        <v>0</v>
      </c>
      <c r="BC175" s="45">
        <v>80791.53</v>
      </c>
      <c r="BD175" s="108">
        <v>0</v>
      </c>
      <c r="BE175" s="108">
        <v>0</v>
      </c>
      <c r="BF175" s="108">
        <v>0</v>
      </c>
      <c r="BG175" s="108">
        <v>0</v>
      </c>
      <c r="BH175" s="108">
        <v>0</v>
      </c>
      <c r="BI175" s="108">
        <v>0</v>
      </c>
      <c r="BJ175" s="45">
        <v>558432.27</v>
      </c>
      <c r="BK175" s="110">
        <v>1415648.1400000001</v>
      </c>
      <c r="BL175" s="108">
        <v>0</v>
      </c>
      <c r="BM175" s="108">
        <v>0</v>
      </c>
      <c r="BN175" s="108">
        <v>0</v>
      </c>
      <c r="BO175" s="108">
        <v>0</v>
      </c>
      <c r="BP175" s="46">
        <v>3915408.0099999993</v>
      </c>
    </row>
    <row r="176" spans="1:68" s="113" customFormat="1" x14ac:dyDescent="0.25">
      <c r="A176" s="107" t="s">
        <v>364</v>
      </c>
      <c r="B176" s="44" t="s">
        <v>158</v>
      </c>
      <c r="C176" s="108">
        <v>0</v>
      </c>
      <c r="D176" s="108">
        <v>0</v>
      </c>
      <c r="E176" s="108">
        <v>0</v>
      </c>
      <c r="F176" s="108">
        <v>0</v>
      </c>
      <c r="G176" s="45">
        <v>285816.91000000003</v>
      </c>
      <c r="H176" s="45">
        <v>153394.69000000003</v>
      </c>
      <c r="I176" s="45">
        <v>248280.23</v>
      </c>
      <c r="J176" s="45">
        <v>325934.07999999996</v>
      </c>
      <c r="K176" s="108">
        <v>0</v>
      </c>
      <c r="L176" s="45">
        <v>2817677.24</v>
      </c>
      <c r="M176" s="45">
        <v>117413.39</v>
      </c>
      <c r="N176" s="45">
        <v>138152.12</v>
      </c>
      <c r="O176" s="45">
        <v>1184614.98</v>
      </c>
      <c r="P176" s="108">
        <v>0</v>
      </c>
      <c r="Q176" s="108">
        <v>0</v>
      </c>
      <c r="R176" s="108">
        <v>0</v>
      </c>
      <c r="S176" s="108">
        <v>0</v>
      </c>
      <c r="T176" s="45">
        <v>604334.94000000006</v>
      </c>
      <c r="U176" s="108">
        <v>0</v>
      </c>
      <c r="V176" s="108">
        <v>0</v>
      </c>
      <c r="W176" s="45">
        <v>2198042.3800000004</v>
      </c>
      <c r="X176" s="108">
        <v>0</v>
      </c>
      <c r="Y176" s="108">
        <v>0</v>
      </c>
      <c r="Z176" s="108">
        <v>0</v>
      </c>
      <c r="AA176" s="45">
        <v>1346561.6500000001</v>
      </c>
      <c r="AB176" s="108">
        <v>0</v>
      </c>
      <c r="AC176" s="108">
        <v>0</v>
      </c>
      <c r="AD176" s="108">
        <v>0</v>
      </c>
      <c r="AE176" s="108">
        <v>0</v>
      </c>
      <c r="AF176" s="108">
        <v>0</v>
      </c>
      <c r="AG176" s="108">
        <v>0</v>
      </c>
      <c r="AH176" s="108">
        <v>0</v>
      </c>
      <c r="AI176" s="108">
        <v>0</v>
      </c>
      <c r="AJ176" s="108">
        <v>0</v>
      </c>
      <c r="AK176" s="108">
        <v>0</v>
      </c>
      <c r="AL176" s="45">
        <v>764922.27999999991</v>
      </c>
      <c r="AM176" s="108">
        <v>0</v>
      </c>
      <c r="AN176" s="45">
        <v>210656.94</v>
      </c>
      <c r="AO176" s="108">
        <v>0</v>
      </c>
      <c r="AP176" s="108">
        <v>0</v>
      </c>
      <c r="AQ176" s="110">
        <v>10395801.830000002</v>
      </c>
      <c r="AR176" s="45">
        <v>1731928.64</v>
      </c>
      <c r="AS176" s="45">
        <v>250458.28999999998</v>
      </c>
      <c r="AT176" s="108">
        <v>0</v>
      </c>
      <c r="AU176" s="108">
        <v>0</v>
      </c>
      <c r="AV176" s="45">
        <v>1381153.8199999996</v>
      </c>
      <c r="AW176" s="108">
        <v>0</v>
      </c>
      <c r="AX176" s="108">
        <v>0</v>
      </c>
      <c r="AY176" s="108">
        <v>0</v>
      </c>
      <c r="AZ176" s="108">
        <v>0</v>
      </c>
      <c r="BA176" s="108">
        <v>0</v>
      </c>
      <c r="BB176" s="108">
        <v>0</v>
      </c>
      <c r="BC176" s="45">
        <v>405531.72000000003</v>
      </c>
      <c r="BD176" s="108">
        <v>0</v>
      </c>
      <c r="BE176" s="108">
        <v>0</v>
      </c>
      <c r="BF176" s="108">
        <v>0</v>
      </c>
      <c r="BG176" s="108">
        <v>0</v>
      </c>
      <c r="BH176" s="108">
        <v>0</v>
      </c>
      <c r="BI176" s="108">
        <v>0</v>
      </c>
      <c r="BJ176" s="45">
        <v>2330347.11</v>
      </c>
      <c r="BK176" s="110">
        <v>6099419.5800000001</v>
      </c>
      <c r="BL176" s="108">
        <v>0</v>
      </c>
      <c r="BM176" s="108">
        <v>0</v>
      </c>
      <c r="BN176" s="108">
        <v>0</v>
      </c>
      <c r="BO176" s="108">
        <v>0</v>
      </c>
      <c r="BP176" s="46">
        <v>16495221.41</v>
      </c>
    </row>
    <row r="177" spans="1:68" s="113" customFormat="1" x14ac:dyDescent="0.25">
      <c r="A177" s="107" t="s">
        <v>366</v>
      </c>
      <c r="B177" s="44" t="s">
        <v>160</v>
      </c>
      <c r="C177" s="108">
        <v>0</v>
      </c>
      <c r="D177" s="108">
        <v>0</v>
      </c>
      <c r="E177" s="108">
        <v>0</v>
      </c>
      <c r="F177" s="108">
        <v>0</v>
      </c>
      <c r="G177" s="45">
        <v>309388.37</v>
      </c>
      <c r="H177" s="45">
        <v>233711.26</v>
      </c>
      <c r="I177" s="45">
        <v>378209.94</v>
      </c>
      <c r="J177" s="45">
        <v>497253.09999999992</v>
      </c>
      <c r="K177" s="108">
        <v>0</v>
      </c>
      <c r="L177" s="45">
        <v>4291461.040000001</v>
      </c>
      <c r="M177" s="45">
        <v>152042.75999999998</v>
      </c>
      <c r="N177" s="45">
        <v>210365.87999999998</v>
      </c>
      <c r="O177" s="45">
        <v>2314643.4499999993</v>
      </c>
      <c r="P177" s="108">
        <v>0</v>
      </c>
      <c r="Q177" s="108">
        <v>0</v>
      </c>
      <c r="R177" s="108">
        <v>0</v>
      </c>
      <c r="S177" s="108">
        <v>0</v>
      </c>
      <c r="T177" s="45">
        <v>920349.9</v>
      </c>
      <c r="U177" s="108">
        <v>0</v>
      </c>
      <c r="V177" s="108">
        <v>0</v>
      </c>
      <c r="W177" s="45">
        <v>3347446.5399999991</v>
      </c>
      <c r="X177" s="108">
        <v>0</v>
      </c>
      <c r="Y177" s="108">
        <v>0</v>
      </c>
      <c r="Z177" s="108">
        <v>0</v>
      </c>
      <c r="AA177" s="45">
        <v>2058966.76</v>
      </c>
      <c r="AB177" s="108">
        <v>0</v>
      </c>
      <c r="AC177" s="108">
        <v>0</v>
      </c>
      <c r="AD177" s="108">
        <v>0</v>
      </c>
      <c r="AE177" s="108">
        <v>0</v>
      </c>
      <c r="AF177" s="108">
        <v>0</v>
      </c>
      <c r="AG177" s="108">
        <v>0</v>
      </c>
      <c r="AH177" s="108">
        <v>0</v>
      </c>
      <c r="AI177" s="108">
        <v>0</v>
      </c>
      <c r="AJ177" s="108">
        <v>0</v>
      </c>
      <c r="AK177" s="108">
        <v>0</v>
      </c>
      <c r="AL177" s="45">
        <v>1164902.4100000001</v>
      </c>
      <c r="AM177" s="108">
        <v>0</v>
      </c>
      <c r="AN177" s="45">
        <v>320815.49</v>
      </c>
      <c r="AO177" s="108">
        <v>0</v>
      </c>
      <c r="AP177" s="108">
        <v>0</v>
      </c>
      <c r="AQ177" s="110">
        <v>16199556.899999995</v>
      </c>
      <c r="AR177" s="45">
        <v>2815671.97</v>
      </c>
      <c r="AS177" s="45">
        <v>344851.50999999995</v>
      </c>
      <c r="AT177" s="108">
        <v>0</v>
      </c>
      <c r="AU177" s="108">
        <v>0</v>
      </c>
      <c r="AV177" s="45">
        <v>2110255.29</v>
      </c>
      <c r="AW177" s="108">
        <v>0</v>
      </c>
      <c r="AX177" s="108">
        <v>0</v>
      </c>
      <c r="AY177" s="108">
        <v>0</v>
      </c>
      <c r="AZ177" s="108">
        <v>0</v>
      </c>
      <c r="BA177" s="108">
        <v>0</v>
      </c>
      <c r="BB177" s="108">
        <v>0</v>
      </c>
      <c r="BC177" s="45">
        <v>677886.80999999994</v>
      </c>
      <c r="BD177" s="108">
        <v>0</v>
      </c>
      <c r="BE177" s="108">
        <v>0</v>
      </c>
      <c r="BF177" s="108">
        <v>0</v>
      </c>
      <c r="BG177" s="108">
        <v>0</v>
      </c>
      <c r="BH177" s="108">
        <v>0</v>
      </c>
      <c r="BI177" s="108">
        <v>0</v>
      </c>
      <c r="BJ177" s="45">
        <v>3343066.9799999995</v>
      </c>
      <c r="BK177" s="110">
        <v>9291732.5599999987</v>
      </c>
      <c r="BL177" s="108">
        <v>0</v>
      </c>
      <c r="BM177" s="108">
        <v>0</v>
      </c>
      <c r="BN177" s="108">
        <v>0</v>
      </c>
      <c r="BO177" s="108">
        <v>0</v>
      </c>
      <c r="BP177" s="46">
        <v>25491289.460000001</v>
      </c>
    </row>
    <row r="178" spans="1:68" s="113" customFormat="1" x14ac:dyDescent="0.25">
      <c r="A178" s="107" t="s">
        <v>255</v>
      </c>
      <c r="B178" s="44" t="s">
        <v>232</v>
      </c>
      <c r="C178" s="108">
        <v>0</v>
      </c>
      <c r="D178" s="108">
        <v>0</v>
      </c>
      <c r="E178" s="108">
        <v>0</v>
      </c>
      <c r="F178" s="108">
        <v>0</v>
      </c>
      <c r="G178" s="45">
        <v>0</v>
      </c>
      <c r="H178" s="45">
        <v>18079.169999999998</v>
      </c>
      <c r="I178" s="45">
        <v>29212.429999999997</v>
      </c>
      <c r="J178" s="45">
        <v>38302.450000000004</v>
      </c>
      <c r="K178" s="108">
        <v>0</v>
      </c>
      <c r="L178" s="45">
        <v>751023.21</v>
      </c>
      <c r="M178" s="45">
        <v>31291.46</v>
      </c>
      <c r="N178" s="108">
        <v>0</v>
      </c>
      <c r="O178" s="45">
        <v>351310.13</v>
      </c>
      <c r="P178" s="108">
        <v>0</v>
      </c>
      <c r="Q178" s="108">
        <v>0</v>
      </c>
      <c r="R178" s="108">
        <v>0</v>
      </c>
      <c r="S178" s="108">
        <v>0</v>
      </c>
      <c r="T178" s="45">
        <v>161061.95000000001</v>
      </c>
      <c r="U178" s="108">
        <v>0</v>
      </c>
      <c r="V178" s="108">
        <v>0</v>
      </c>
      <c r="W178" s="45">
        <v>585806.65</v>
      </c>
      <c r="X178" s="108">
        <v>0</v>
      </c>
      <c r="Y178" s="108">
        <v>0</v>
      </c>
      <c r="Z178" s="108">
        <v>0</v>
      </c>
      <c r="AA178" s="45">
        <v>360325.03999999992</v>
      </c>
      <c r="AB178" s="108">
        <v>0</v>
      </c>
      <c r="AC178" s="108">
        <v>0</v>
      </c>
      <c r="AD178" s="108">
        <v>0</v>
      </c>
      <c r="AE178" s="108">
        <v>0</v>
      </c>
      <c r="AF178" s="108">
        <v>0</v>
      </c>
      <c r="AG178" s="108">
        <v>0</v>
      </c>
      <c r="AH178" s="108">
        <v>0</v>
      </c>
      <c r="AI178" s="108">
        <v>0</v>
      </c>
      <c r="AJ178" s="108">
        <v>0</v>
      </c>
      <c r="AK178" s="108">
        <v>0</v>
      </c>
      <c r="AL178" s="45">
        <v>203895.23000000004</v>
      </c>
      <c r="AM178" s="108">
        <v>0</v>
      </c>
      <c r="AN178" s="45">
        <v>56140.92</v>
      </c>
      <c r="AO178" s="108">
        <v>0</v>
      </c>
      <c r="AP178" s="108">
        <v>0</v>
      </c>
      <c r="AQ178" s="110">
        <v>2586448.6399999997</v>
      </c>
      <c r="AR178" s="45">
        <v>2342401.4700000002</v>
      </c>
      <c r="AS178" s="45">
        <v>1712431.1999999997</v>
      </c>
      <c r="AT178" s="108">
        <v>0</v>
      </c>
      <c r="AU178" s="108">
        <v>0</v>
      </c>
      <c r="AV178" s="45">
        <v>731139.60999999987</v>
      </c>
      <c r="AW178" s="108">
        <v>0</v>
      </c>
      <c r="AX178" s="108">
        <v>0</v>
      </c>
      <c r="AY178" s="108">
        <v>0</v>
      </c>
      <c r="AZ178" s="108">
        <v>0</v>
      </c>
      <c r="BA178" s="108">
        <v>0</v>
      </c>
      <c r="BB178" s="108">
        <v>0</v>
      </c>
      <c r="BC178" s="45">
        <v>164844.89000000001</v>
      </c>
      <c r="BD178" s="108">
        <v>0</v>
      </c>
      <c r="BE178" s="108">
        <v>0</v>
      </c>
      <c r="BF178" s="108">
        <v>0</v>
      </c>
      <c r="BG178" s="108">
        <v>0</v>
      </c>
      <c r="BH178" s="108">
        <v>0</v>
      </c>
      <c r="BI178" s="108">
        <v>0</v>
      </c>
      <c r="BJ178" s="45">
        <v>1229002.8099999998</v>
      </c>
      <c r="BK178" s="110">
        <v>6179819.9799999995</v>
      </c>
      <c r="BL178" s="108">
        <v>0</v>
      </c>
      <c r="BM178" s="108">
        <v>0</v>
      </c>
      <c r="BN178" s="108">
        <v>0</v>
      </c>
      <c r="BO178" s="108">
        <v>0</v>
      </c>
      <c r="BP178" s="46">
        <v>8766268.6199999992</v>
      </c>
    </row>
    <row r="179" spans="1:68" s="113" customFormat="1" x14ac:dyDescent="0.25">
      <c r="A179" s="107" t="s">
        <v>141</v>
      </c>
      <c r="B179" s="44" t="s">
        <v>149</v>
      </c>
      <c r="C179" s="108">
        <v>0</v>
      </c>
      <c r="D179" s="108">
        <v>0</v>
      </c>
      <c r="E179" s="108">
        <v>0</v>
      </c>
      <c r="F179" s="108">
        <v>0</v>
      </c>
      <c r="G179" s="45">
        <v>27587.449999999997</v>
      </c>
      <c r="H179" s="45">
        <v>27111.35</v>
      </c>
      <c r="I179" s="45">
        <v>43773.840000000011</v>
      </c>
      <c r="J179" s="45">
        <v>57528.510000000009</v>
      </c>
      <c r="K179" s="108">
        <v>0</v>
      </c>
      <c r="L179" s="45">
        <v>538540.25999999989</v>
      </c>
      <c r="M179" s="45">
        <v>22438.439999999991</v>
      </c>
      <c r="N179" s="45">
        <v>26399.039999999994</v>
      </c>
      <c r="O179" s="45">
        <v>199815.27</v>
      </c>
      <c r="P179" s="108">
        <v>0</v>
      </c>
      <c r="Q179" s="108">
        <v>0</v>
      </c>
      <c r="R179" s="108">
        <v>0</v>
      </c>
      <c r="S179" s="108">
        <v>0</v>
      </c>
      <c r="T179" s="45">
        <v>115495.79999999996</v>
      </c>
      <c r="U179" s="108">
        <v>0</v>
      </c>
      <c r="V179" s="108">
        <v>0</v>
      </c>
      <c r="W179" s="45">
        <v>420075.35999999987</v>
      </c>
      <c r="X179" s="108">
        <v>0</v>
      </c>
      <c r="Y179" s="108">
        <v>0</v>
      </c>
      <c r="Z179" s="108">
        <v>0</v>
      </c>
      <c r="AA179" s="45">
        <v>258382.26000000004</v>
      </c>
      <c r="AB179" s="108">
        <v>0</v>
      </c>
      <c r="AC179" s="108">
        <v>0</v>
      </c>
      <c r="AD179" s="108">
        <v>0</v>
      </c>
      <c r="AE179" s="108">
        <v>0</v>
      </c>
      <c r="AF179" s="108">
        <v>0</v>
      </c>
      <c r="AG179" s="108">
        <v>0</v>
      </c>
      <c r="AH179" s="108">
        <v>0</v>
      </c>
      <c r="AI179" s="108">
        <v>0</v>
      </c>
      <c r="AJ179" s="108">
        <v>0</v>
      </c>
      <c r="AK179" s="108">
        <v>0</v>
      </c>
      <c r="AL179" s="45">
        <v>146185.32</v>
      </c>
      <c r="AM179" s="108">
        <v>0</v>
      </c>
      <c r="AN179" s="45">
        <v>40259.399999999994</v>
      </c>
      <c r="AO179" s="108">
        <v>0</v>
      </c>
      <c r="AP179" s="108">
        <v>0</v>
      </c>
      <c r="AQ179" s="110">
        <v>1923592.3</v>
      </c>
      <c r="AR179" s="45">
        <v>315784.59999999998</v>
      </c>
      <c r="AS179" s="45">
        <v>37754.06</v>
      </c>
      <c r="AT179" s="108">
        <v>0</v>
      </c>
      <c r="AU179" s="108">
        <v>0</v>
      </c>
      <c r="AV179" s="45">
        <v>233336.71000000005</v>
      </c>
      <c r="AW179" s="108">
        <v>0</v>
      </c>
      <c r="AX179" s="108">
        <v>0</v>
      </c>
      <c r="AY179" s="108">
        <v>0</v>
      </c>
      <c r="AZ179" s="108">
        <v>0</v>
      </c>
      <c r="BA179" s="108">
        <v>0</v>
      </c>
      <c r="BB179" s="108">
        <v>0</v>
      </c>
      <c r="BC179" s="45">
        <v>83359.95</v>
      </c>
      <c r="BD179" s="108">
        <v>0</v>
      </c>
      <c r="BE179" s="108">
        <v>0</v>
      </c>
      <c r="BF179" s="108">
        <v>0</v>
      </c>
      <c r="BG179" s="108">
        <v>0</v>
      </c>
      <c r="BH179" s="108">
        <v>0</v>
      </c>
      <c r="BI179" s="108">
        <v>0</v>
      </c>
      <c r="BJ179" s="45">
        <v>367384.49999999994</v>
      </c>
      <c r="BK179" s="110">
        <v>1037619.82</v>
      </c>
      <c r="BL179" s="108">
        <v>0</v>
      </c>
      <c r="BM179" s="108">
        <v>0</v>
      </c>
      <c r="BN179" s="108">
        <v>0</v>
      </c>
      <c r="BO179" s="108">
        <v>0</v>
      </c>
      <c r="BP179" s="46">
        <v>2961212.1199999996</v>
      </c>
    </row>
    <row r="180" spans="1:68" s="113" customFormat="1" x14ac:dyDescent="0.25">
      <c r="A180" s="107" t="s">
        <v>257</v>
      </c>
      <c r="B180" s="44" t="s">
        <v>233</v>
      </c>
      <c r="C180" s="108">
        <v>0</v>
      </c>
      <c r="D180" s="108">
        <v>0</v>
      </c>
      <c r="E180" s="108">
        <v>0</v>
      </c>
      <c r="F180" s="108">
        <v>0</v>
      </c>
      <c r="G180" s="45">
        <v>0</v>
      </c>
      <c r="H180" s="45">
        <v>22627.67</v>
      </c>
      <c r="I180" s="45">
        <v>36644.130000000005</v>
      </c>
      <c r="J180" s="45">
        <v>48090.749999999993</v>
      </c>
      <c r="K180" s="108">
        <v>0</v>
      </c>
      <c r="L180" s="45">
        <v>739882.82000000007</v>
      </c>
      <c r="M180" s="45">
        <v>30828.450000000008</v>
      </c>
      <c r="N180" s="108">
        <v>0</v>
      </c>
      <c r="O180" s="45">
        <v>355232.13</v>
      </c>
      <c r="P180" s="108">
        <v>0</v>
      </c>
      <c r="Q180" s="108">
        <v>0</v>
      </c>
      <c r="R180" s="108">
        <v>0</v>
      </c>
      <c r="S180" s="108">
        <v>0</v>
      </c>
      <c r="T180" s="45">
        <v>158676.56000000003</v>
      </c>
      <c r="U180" s="108">
        <v>0</v>
      </c>
      <c r="V180" s="108">
        <v>0</v>
      </c>
      <c r="W180" s="45">
        <v>577127.07000000007</v>
      </c>
      <c r="X180" s="108">
        <v>0</v>
      </c>
      <c r="Y180" s="108">
        <v>0</v>
      </c>
      <c r="Z180" s="108">
        <v>0</v>
      </c>
      <c r="AA180" s="45">
        <v>354981.58</v>
      </c>
      <c r="AB180" s="108">
        <v>0</v>
      </c>
      <c r="AC180" s="108">
        <v>0</v>
      </c>
      <c r="AD180" s="108">
        <v>0</v>
      </c>
      <c r="AE180" s="108">
        <v>0</v>
      </c>
      <c r="AF180" s="108">
        <v>0</v>
      </c>
      <c r="AG180" s="108">
        <v>0</v>
      </c>
      <c r="AH180" s="108">
        <v>0</v>
      </c>
      <c r="AI180" s="108">
        <v>0</v>
      </c>
      <c r="AJ180" s="108">
        <v>0</v>
      </c>
      <c r="AK180" s="108">
        <v>0</v>
      </c>
      <c r="AL180" s="45">
        <v>200839.19</v>
      </c>
      <c r="AM180" s="108">
        <v>0</v>
      </c>
      <c r="AN180" s="45">
        <v>55310.069999999985</v>
      </c>
      <c r="AO180" s="108">
        <v>0</v>
      </c>
      <c r="AP180" s="108">
        <v>0</v>
      </c>
      <c r="AQ180" s="110">
        <v>2580240.4200000004</v>
      </c>
      <c r="AR180" s="45">
        <v>2375911.2399999998</v>
      </c>
      <c r="AS180" s="45">
        <v>1802308.8599999999</v>
      </c>
      <c r="AT180" s="108">
        <v>0</v>
      </c>
      <c r="AU180" s="108">
        <v>0</v>
      </c>
      <c r="AV180" s="45">
        <v>768480.23</v>
      </c>
      <c r="AW180" s="108">
        <v>0</v>
      </c>
      <c r="AX180" s="108">
        <v>0</v>
      </c>
      <c r="AY180" s="108">
        <v>0</v>
      </c>
      <c r="AZ180" s="108">
        <v>0</v>
      </c>
      <c r="BA180" s="108">
        <v>0</v>
      </c>
      <c r="BB180" s="108">
        <v>0</v>
      </c>
      <c r="BC180" s="45">
        <v>199069.64999999997</v>
      </c>
      <c r="BD180" s="108">
        <v>0</v>
      </c>
      <c r="BE180" s="108">
        <v>0</v>
      </c>
      <c r="BF180" s="108">
        <v>0</v>
      </c>
      <c r="BG180" s="108">
        <v>0</v>
      </c>
      <c r="BH180" s="108">
        <v>0</v>
      </c>
      <c r="BI180" s="108">
        <v>0</v>
      </c>
      <c r="BJ180" s="45">
        <v>1292480.6499999999</v>
      </c>
      <c r="BK180" s="110">
        <v>6438250.6300000008</v>
      </c>
      <c r="BL180" s="108">
        <v>0</v>
      </c>
      <c r="BM180" s="108">
        <v>0</v>
      </c>
      <c r="BN180" s="108">
        <v>0</v>
      </c>
      <c r="BO180" s="108">
        <v>0</v>
      </c>
      <c r="BP180" s="46">
        <v>9018491.0499999989</v>
      </c>
    </row>
    <row r="181" spans="1:68" s="113" customFormat="1" x14ac:dyDescent="0.25">
      <c r="A181" s="107" t="s">
        <v>144</v>
      </c>
      <c r="B181" s="44" t="s">
        <v>152</v>
      </c>
      <c r="C181" s="108">
        <v>0</v>
      </c>
      <c r="D181" s="108">
        <v>0</v>
      </c>
      <c r="E181" s="108">
        <v>0</v>
      </c>
      <c r="F181" s="108">
        <v>0</v>
      </c>
      <c r="G181" s="45">
        <v>355179.69999999995</v>
      </c>
      <c r="H181" s="45">
        <v>201892.06000000003</v>
      </c>
      <c r="I181" s="45">
        <v>326704.28999999998</v>
      </c>
      <c r="J181" s="45">
        <v>428847.44</v>
      </c>
      <c r="K181" s="108">
        <v>0</v>
      </c>
      <c r="L181" s="45">
        <v>3416164.4099999992</v>
      </c>
      <c r="M181" s="45">
        <v>104033.72999999998</v>
      </c>
      <c r="N181" s="108">
        <v>0</v>
      </c>
      <c r="O181" s="45">
        <v>1617648.9300000002</v>
      </c>
      <c r="P181" s="108">
        <v>0</v>
      </c>
      <c r="Q181" s="108">
        <v>0</v>
      </c>
      <c r="R181" s="108">
        <v>0</v>
      </c>
      <c r="S181" s="108">
        <v>0</v>
      </c>
      <c r="T181" s="45">
        <v>731818.71000000008</v>
      </c>
      <c r="U181" s="108">
        <v>0</v>
      </c>
      <c r="V181" s="108">
        <v>0</v>
      </c>
      <c r="W181" s="45">
        <v>2664693.84</v>
      </c>
      <c r="X181" s="108">
        <v>0</v>
      </c>
      <c r="Y181" s="108">
        <v>0</v>
      </c>
      <c r="Z181" s="108">
        <v>0</v>
      </c>
      <c r="AA181" s="45">
        <v>1639015.44</v>
      </c>
      <c r="AB181" s="108">
        <v>0</v>
      </c>
      <c r="AC181" s="108">
        <v>0</v>
      </c>
      <c r="AD181" s="108">
        <v>0</v>
      </c>
      <c r="AE181" s="108">
        <v>0</v>
      </c>
      <c r="AF181" s="108">
        <v>0</v>
      </c>
      <c r="AG181" s="108">
        <v>0</v>
      </c>
      <c r="AH181" s="108">
        <v>0</v>
      </c>
      <c r="AI181" s="108">
        <v>0</v>
      </c>
      <c r="AJ181" s="108">
        <v>0</v>
      </c>
      <c r="AK181" s="108">
        <v>0</v>
      </c>
      <c r="AL181" s="45">
        <v>927306.33</v>
      </c>
      <c r="AM181" s="108">
        <v>0</v>
      </c>
      <c r="AN181" s="45">
        <v>255376.47</v>
      </c>
      <c r="AO181" s="108">
        <v>0</v>
      </c>
      <c r="AP181" s="108">
        <v>0</v>
      </c>
      <c r="AQ181" s="110">
        <v>12668681.350000001</v>
      </c>
      <c r="AR181" s="45">
        <v>2066202.04</v>
      </c>
      <c r="AS181" s="45">
        <v>226998.87</v>
      </c>
      <c r="AT181" s="108">
        <v>0</v>
      </c>
      <c r="AU181" s="108">
        <v>0</v>
      </c>
      <c r="AV181" s="45">
        <v>1724004.7099999997</v>
      </c>
      <c r="AW181" s="108">
        <v>0</v>
      </c>
      <c r="AX181" s="108">
        <v>0</v>
      </c>
      <c r="AY181" s="108">
        <v>0</v>
      </c>
      <c r="AZ181" s="108">
        <v>0</v>
      </c>
      <c r="BA181" s="108">
        <v>0</v>
      </c>
      <c r="BB181" s="108">
        <v>0</v>
      </c>
      <c r="BC181" s="45">
        <v>394429.37</v>
      </c>
      <c r="BD181" s="108">
        <v>0</v>
      </c>
      <c r="BE181" s="108">
        <v>0</v>
      </c>
      <c r="BF181" s="108">
        <v>0</v>
      </c>
      <c r="BG181" s="108">
        <v>0</v>
      </c>
      <c r="BH181" s="108">
        <v>0</v>
      </c>
      <c r="BI181" s="108">
        <v>0</v>
      </c>
      <c r="BJ181" s="45">
        <v>2827612.5599999996</v>
      </c>
      <c r="BK181" s="110">
        <v>7239247.5499999998</v>
      </c>
      <c r="BL181" s="108">
        <v>0</v>
      </c>
      <c r="BM181" s="108">
        <v>0</v>
      </c>
      <c r="BN181" s="108">
        <v>0</v>
      </c>
      <c r="BO181" s="108">
        <v>0</v>
      </c>
      <c r="BP181" s="46">
        <v>19907928.900000002</v>
      </c>
    </row>
    <row r="182" spans="1:68" s="113" customFormat="1" x14ac:dyDescent="0.25">
      <c r="A182" s="107" t="s">
        <v>357</v>
      </c>
      <c r="B182" s="44" t="s">
        <v>134</v>
      </c>
      <c r="C182" s="108">
        <v>0</v>
      </c>
      <c r="D182" s="108">
        <v>0</v>
      </c>
      <c r="E182" s="108">
        <v>0</v>
      </c>
      <c r="F182" s="108">
        <v>0</v>
      </c>
      <c r="G182" s="45">
        <v>200481.68</v>
      </c>
      <c r="H182" s="45">
        <v>118233.28</v>
      </c>
      <c r="I182" s="45">
        <v>191285.15999999997</v>
      </c>
      <c r="J182" s="45">
        <v>251550.14999999997</v>
      </c>
      <c r="K182" s="108">
        <v>0</v>
      </c>
      <c r="L182" s="45">
        <v>2389620.7800000007</v>
      </c>
      <c r="M182" s="45">
        <v>99567.240000000034</v>
      </c>
      <c r="N182" s="108">
        <v>0</v>
      </c>
      <c r="O182" s="45">
        <v>1395775.3399999999</v>
      </c>
      <c r="P182" s="108">
        <v>0</v>
      </c>
      <c r="Q182" s="108">
        <v>0</v>
      </c>
      <c r="R182" s="108">
        <v>0</v>
      </c>
      <c r="S182" s="108">
        <v>0</v>
      </c>
      <c r="T182" s="45">
        <v>512479.97999999992</v>
      </c>
      <c r="U182" s="108">
        <v>0</v>
      </c>
      <c r="V182" s="108">
        <v>0</v>
      </c>
      <c r="W182" s="45">
        <v>1863963.6000000006</v>
      </c>
      <c r="X182" s="108">
        <v>0</v>
      </c>
      <c r="Y182" s="108">
        <v>0</v>
      </c>
      <c r="Z182" s="108">
        <v>0</v>
      </c>
      <c r="AA182" s="45">
        <v>1146497.0400000003</v>
      </c>
      <c r="AB182" s="108">
        <v>0</v>
      </c>
      <c r="AC182" s="108">
        <v>0</v>
      </c>
      <c r="AD182" s="108">
        <v>0</v>
      </c>
      <c r="AE182" s="108">
        <v>0</v>
      </c>
      <c r="AF182" s="108">
        <v>0</v>
      </c>
      <c r="AG182" s="108">
        <v>0</v>
      </c>
      <c r="AH182" s="108">
        <v>0</v>
      </c>
      <c r="AI182" s="108">
        <v>0</v>
      </c>
      <c r="AJ182" s="108">
        <v>0</v>
      </c>
      <c r="AK182" s="108">
        <v>0</v>
      </c>
      <c r="AL182" s="45">
        <v>648653.81999999983</v>
      </c>
      <c r="AM182" s="108">
        <v>0</v>
      </c>
      <c r="AN182" s="45">
        <v>178638.12000000002</v>
      </c>
      <c r="AO182" s="108">
        <v>0</v>
      </c>
      <c r="AP182" s="108">
        <v>0</v>
      </c>
      <c r="AQ182" s="110">
        <v>8996746.1899999995</v>
      </c>
      <c r="AR182" s="45">
        <v>1419565.76</v>
      </c>
      <c r="AS182" s="45">
        <v>205132.53</v>
      </c>
      <c r="AT182" s="108">
        <v>0</v>
      </c>
      <c r="AU182" s="108">
        <v>0</v>
      </c>
      <c r="AV182" s="45">
        <v>1066237.77</v>
      </c>
      <c r="AW182" s="108">
        <v>0</v>
      </c>
      <c r="AX182" s="108">
        <v>0</v>
      </c>
      <c r="AY182" s="108">
        <v>0</v>
      </c>
      <c r="AZ182" s="108">
        <v>0</v>
      </c>
      <c r="BA182" s="108">
        <v>0</v>
      </c>
      <c r="BB182" s="108">
        <v>0</v>
      </c>
      <c r="BC182" s="45">
        <v>302170.33</v>
      </c>
      <c r="BD182" s="108">
        <v>0</v>
      </c>
      <c r="BE182" s="108">
        <v>0</v>
      </c>
      <c r="BF182" s="108">
        <v>0</v>
      </c>
      <c r="BG182" s="108">
        <v>0</v>
      </c>
      <c r="BH182" s="108">
        <v>0</v>
      </c>
      <c r="BI182" s="108">
        <v>0</v>
      </c>
      <c r="BJ182" s="45">
        <v>1761855.52</v>
      </c>
      <c r="BK182" s="110">
        <v>4754961.91</v>
      </c>
      <c r="BL182" s="108">
        <v>0</v>
      </c>
      <c r="BM182" s="108">
        <v>0</v>
      </c>
      <c r="BN182" s="108">
        <v>0</v>
      </c>
      <c r="BO182" s="108">
        <v>0</v>
      </c>
      <c r="BP182" s="46">
        <v>13751708.100000001</v>
      </c>
    </row>
    <row r="183" spans="1:68" x14ac:dyDescent="0.25">
      <c r="A183" s="107" t="s">
        <v>259</v>
      </c>
      <c r="B183" s="44" t="s">
        <v>155</v>
      </c>
      <c r="C183" s="108">
        <v>0</v>
      </c>
      <c r="D183" s="108">
        <v>0</v>
      </c>
      <c r="E183" s="108">
        <v>0</v>
      </c>
      <c r="F183" s="108">
        <v>0</v>
      </c>
      <c r="G183" s="45">
        <v>108824.58000000002</v>
      </c>
      <c r="H183" s="45">
        <v>56132.450000000012</v>
      </c>
      <c r="I183" s="45">
        <v>90819.340000000011</v>
      </c>
      <c r="J183" s="45">
        <v>119350.70999999999</v>
      </c>
      <c r="K183" s="108">
        <v>0</v>
      </c>
      <c r="L183" s="45">
        <v>1536217.38</v>
      </c>
      <c r="M183" s="45">
        <v>64008.140000000014</v>
      </c>
      <c r="N183" s="108">
        <v>0</v>
      </c>
      <c r="O183" s="45">
        <v>657442.19999999995</v>
      </c>
      <c r="P183" s="108">
        <v>0</v>
      </c>
      <c r="Q183" s="108">
        <v>0</v>
      </c>
      <c r="R183" s="108">
        <v>0</v>
      </c>
      <c r="S183" s="108">
        <v>0</v>
      </c>
      <c r="T183" s="45">
        <v>329458.46000000002</v>
      </c>
      <c r="U183" s="108">
        <v>0</v>
      </c>
      <c r="V183" s="108">
        <v>0</v>
      </c>
      <c r="W183" s="45">
        <v>1198288.98</v>
      </c>
      <c r="X183" s="108">
        <v>0</v>
      </c>
      <c r="Y183" s="108">
        <v>0</v>
      </c>
      <c r="Z183" s="108">
        <v>0</v>
      </c>
      <c r="AA183" s="45">
        <v>737049.72</v>
      </c>
      <c r="AB183" s="108">
        <v>0</v>
      </c>
      <c r="AC183" s="108">
        <v>0</v>
      </c>
      <c r="AD183" s="108">
        <v>0</v>
      </c>
      <c r="AE183" s="108">
        <v>0</v>
      </c>
      <c r="AF183" s="108">
        <v>0</v>
      </c>
      <c r="AG183" s="108">
        <v>0</v>
      </c>
      <c r="AH183" s="108">
        <v>0</v>
      </c>
      <c r="AI183" s="108">
        <v>0</v>
      </c>
      <c r="AJ183" s="108">
        <v>0</v>
      </c>
      <c r="AK183" s="108">
        <v>0</v>
      </c>
      <c r="AL183" s="45">
        <v>417001.68</v>
      </c>
      <c r="AM183" s="108">
        <v>0</v>
      </c>
      <c r="AN183" s="45">
        <v>114838.92000000003</v>
      </c>
      <c r="AO183" s="108">
        <v>0</v>
      </c>
      <c r="AP183" s="108">
        <v>0</v>
      </c>
      <c r="AQ183" s="110">
        <v>5429432.5599999996</v>
      </c>
      <c r="AR183" s="45">
        <v>875380.65</v>
      </c>
      <c r="AS183" s="45">
        <v>125867.90999999999</v>
      </c>
      <c r="AT183" s="108">
        <v>0</v>
      </c>
      <c r="AU183" s="108">
        <v>0</v>
      </c>
      <c r="AV183" s="45">
        <v>710024.78</v>
      </c>
      <c r="AW183" s="108">
        <v>0</v>
      </c>
      <c r="AX183" s="108">
        <v>0</v>
      </c>
      <c r="AY183" s="108">
        <v>0</v>
      </c>
      <c r="AZ183" s="108">
        <v>0</v>
      </c>
      <c r="BA183" s="108">
        <v>0</v>
      </c>
      <c r="BB183" s="108">
        <v>0</v>
      </c>
      <c r="BC183" s="45">
        <v>226714.5</v>
      </c>
      <c r="BD183" s="108">
        <v>0</v>
      </c>
      <c r="BE183" s="108">
        <v>0</v>
      </c>
      <c r="BF183" s="108">
        <v>0</v>
      </c>
      <c r="BG183" s="108">
        <v>0</v>
      </c>
      <c r="BH183" s="108">
        <v>0</v>
      </c>
      <c r="BI183" s="108">
        <v>0</v>
      </c>
      <c r="BJ183" s="45">
        <v>1123420.26</v>
      </c>
      <c r="BK183" s="110">
        <v>3061408.0999999992</v>
      </c>
      <c r="BL183" s="108">
        <v>0</v>
      </c>
      <c r="BM183" s="108">
        <v>0</v>
      </c>
      <c r="BN183" s="108">
        <v>0</v>
      </c>
      <c r="BO183" s="108">
        <v>0</v>
      </c>
      <c r="BP183" s="46">
        <v>8490840.6600000001</v>
      </c>
    </row>
    <row r="184" spans="1:68" s="113" customFormat="1" x14ac:dyDescent="0.25">
      <c r="A184" s="107" t="s">
        <v>262</v>
      </c>
      <c r="B184" s="44" t="s">
        <v>162</v>
      </c>
      <c r="C184" s="108">
        <v>0</v>
      </c>
      <c r="D184" s="108">
        <v>0</v>
      </c>
      <c r="E184" s="108">
        <v>0</v>
      </c>
      <c r="F184" s="108">
        <v>0</v>
      </c>
      <c r="G184" s="45">
        <v>0</v>
      </c>
      <c r="H184" s="45">
        <v>71711.31</v>
      </c>
      <c r="I184" s="45">
        <v>116042.11000000003</v>
      </c>
      <c r="J184" s="45">
        <v>153233.29999999999</v>
      </c>
      <c r="K184" s="108">
        <v>0</v>
      </c>
      <c r="L184" s="45">
        <v>2621570.1700000004</v>
      </c>
      <c r="M184" s="45">
        <v>102067.33000000003</v>
      </c>
      <c r="N184" s="108">
        <v>0</v>
      </c>
      <c r="O184" s="45">
        <v>1354739.48</v>
      </c>
      <c r="P184" s="108">
        <v>0</v>
      </c>
      <c r="Q184" s="108">
        <v>0</v>
      </c>
      <c r="R184" s="108">
        <v>0</v>
      </c>
      <c r="S184" s="108">
        <v>0</v>
      </c>
      <c r="T184" s="45">
        <v>562223.9800000001</v>
      </c>
      <c r="U184" s="108">
        <v>0</v>
      </c>
      <c r="V184" s="108">
        <v>0</v>
      </c>
      <c r="W184" s="45">
        <v>2044889.3200000003</v>
      </c>
      <c r="X184" s="50">
        <v>319666.88</v>
      </c>
      <c r="Y184" s="108">
        <v>0</v>
      </c>
      <c r="Z184" s="108">
        <v>0</v>
      </c>
      <c r="AA184" s="45">
        <v>1257783.0599999998</v>
      </c>
      <c r="AB184" s="108">
        <v>0</v>
      </c>
      <c r="AC184" s="108">
        <v>0</v>
      </c>
      <c r="AD184" s="108">
        <v>0</v>
      </c>
      <c r="AE184" s="108">
        <v>0</v>
      </c>
      <c r="AF184" s="108">
        <v>0</v>
      </c>
      <c r="AG184" s="108">
        <v>0</v>
      </c>
      <c r="AH184" s="108">
        <v>0</v>
      </c>
      <c r="AI184" s="108">
        <v>0</v>
      </c>
      <c r="AJ184" s="108">
        <v>0</v>
      </c>
      <c r="AK184" s="108">
        <v>0</v>
      </c>
      <c r="AL184" s="45">
        <v>711617.87999999989</v>
      </c>
      <c r="AM184" s="108">
        <v>0</v>
      </c>
      <c r="AN184" s="45">
        <v>195980.90999999995</v>
      </c>
      <c r="AO184" s="108">
        <v>0</v>
      </c>
      <c r="AP184" s="108">
        <v>0</v>
      </c>
      <c r="AQ184" s="110">
        <v>9511525.7300000004</v>
      </c>
      <c r="AR184" s="45">
        <v>0</v>
      </c>
      <c r="AS184" s="45">
        <v>-5759.91</v>
      </c>
      <c r="AT184" s="108">
        <v>0</v>
      </c>
      <c r="AU184" s="108">
        <v>0</v>
      </c>
      <c r="AV184" s="45">
        <v>-2151.96</v>
      </c>
      <c r="AW184" s="108">
        <v>0</v>
      </c>
      <c r="AX184" s="108">
        <v>0</v>
      </c>
      <c r="AY184" s="108">
        <v>0</v>
      </c>
      <c r="AZ184" s="108">
        <v>0</v>
      </c>
      <c r="BA184" s="108">
        <v>0</v>
      </c>
      <c r="BB184" s="108">
        <v>0</v>
      </c>
      <c r="BC184" s="45">
        <v>325317.48999999993</v>
      </c>
      <c r="BD184" s="108">
        <v>0</v>
      </c>
      <c r="BE184" s="108">
        <v>0</v>
      </c>
      <c r="BF184" s="108">
        <v>0</v>
      </c>
      <c r="BG184" s="108">
        <v>0</v>
      </c>
      <c r="BH184" s="108">
        <v>0</v>
      </c>
      <c r="BI184" s="108">
        <v>0</v>
      </c>
      <c r="BJ184" s="45">
        <v>-3634.81</v>
      </c>
      <c r="BK184" s="110">
        <v>313770.80999999994</v>
      </c>
      <c r="BL184" s="108">
        <v>0</v>
      </c>
      <c r="BM184" s="108">
        <v>0</v>
      </c>
      <c r="BN184" s="108">
        <v>0</v>
      </c>
      <c r="BO184" s="108">
        <v>0</v>
      </c>
      <c r="BP184" s="46">
        <v>9825296.5399999991</v>
      </c>
    </row>
    <row r="185" spans="1:68" s="113" customFormat="1" x14ac:dyDescent="0.25">
      <c r="A185" s="107" t="s">
        <v>263</v>
      </c>
      <c r="B185" s="44" t="s">
        <v>165</v>
      </c>
      <c r="C185" s="108">
        <v>0</v>
      </c>
      <c r="D185" s="108">
        <v>0</v>
      </c>
      <c r="E185" s="108">
        <v>0</v>
      </c>
      <c r="F185" s="108">
        <v>0</v>
      </c>
      <c r="G185" s="45">
        <v>0</v>
      </c>
      <c r="H185" s="45">
        <v>11823.590000000002</v>
      </c>
      <c r="I185" s="45">
        <v>19096.489999999998</v>
      </c>
      <c r="J185" s="45">
        <v>24787.96</v>
      </c>
      <c r="K185" s="108">
        <v>0</v>
      </c>
      <c r="L185" s="45">
        <v>596196.12000000011</v>
      </c>
      <c r="M185" s="45">
        <v>24840.599999999995</v>
      </c>
      <c r="N185" s="108">
        <v>0</v>
      </c>
      <c r="O185" s="45">
        <v>291426.23999999993</v>
      </c>
      <c r="P185" s="108">
        <v>0</v>
      </c>
      <c r="Q185" s="108">
        <v>0</v>
      </c>
      <c r="R185" s="108">
        <v>0</v>
      </c>
      <c r="S185" s="108">
        <v>0</v>
      </c>
      <c r="T185" s="45">
        <v>127860.59999999999</v>
      </c>
      <c r="U185" s="108">
        <v>0</v>
      </c>
      <c r="V185" s="108">
        <v>0</v>
      </c>
      <c r="W185" s="45">
        <v>465046.86</v>
      </c>
      <c r="X185" s="50">
        <v>72698.100000000006</v>
      </c>
      <c r="Y185" s="108">
        <v>0</v>
      </c>
      <c r="Z185" s="108">
        <v>0</v>
      </c>
      <c r="AA185" s="45">
        <v>286044.12</v>
      </c>
      <c r="AB185" s="108">
        <v>0</v>
      </c>
      <c r="AC185" s="108">
        <v>0</v>
      </c>
      <c r="AD185" s="108">
        <v>0</v>
      </c>
      <c r="AE185" s="108">
        <v>0</v>
      </c>
      <c r="AF185" s="108">
        <v>0</v>
      </c>
      <c r="AG185" s="108">
        <v>0</v>
      </c>
      <c r="AH185" s="108">
        <v>0</v>
      </c>
      <c r="AI185" s="108">
        <v>0</v>
      </c>
      <c r="AJ185" s="108">
        <v>0</v>
      </c>
      <c r="AK185" s="108">
        <v>0</v>
      </c>
      <c r="AL185" s="45">
        <v>161834.51999999996</v>
      </c>
      <c r="AM185" s="108">
        <v>0</v>
      </c>
      <c r="AN185" s="45">
        <v>44568.120000000017</v>
      </c>
      <c r="AO185" s="108">
        <v>0</v>
      </c>
      <c r="AP185" s="108">
        <v>0</v>
      </c>
      <c r="AQ185" s="110">
        <v>2126223.3199999998</v>
      </c>
      <c r="AR185" s="45">
        <v>0</v>
      </c>
      <c r="AS185" s="45">
        <v>0</v>
      </c>
      <c r="AT185" s="108">
        <v>0</v>
      </c>
      <c r="AU185" s="108">
        <v>0</v>
      </c>
      <c r="AV185" s="45">
        <v>0</v>
      </c>
      <c r="AW185" s="108">
        <v>0</v>
      </c>
      <c r="AX185" s="108">
        <v>0</v>
      </c>
      <c r="AY185" s="108">
        <v>0</v>
      </c>
      <c r="AZ185" s="108">
        <v>0</v>
      </c>
      <c r="BA185" s="108">
        <v>0</v>
      </c>
      <c r="BB185" s="108">
        <v>0</v>
      </c>
      <c r="BC185" s="45">
        <v>54260.19</v>
      </c>
      <c r="BD185" s="108">
        <v>0</v>
      </c>
      <c r="BE185" s="108">
        <v>0</v>
      </c>
      <c r="BF185" s="108">
        <v>0</v>
      </c>
      <c r="BG185" s="108">
        <v>0</v>
      </c>
      <c r="BH185" s="108">
        <v>0</v>
      </c>
      <c r="BI185" s="108">
        <v>0</v>
      </c>
      <c r="BJ185" s="45">
        <v>0</v>
      </c>
      <c r="BK185" s="110">
        <v>54260.19</v>
      </c>
      <c r="BL185" s="108">
        <v>0</v>
      </c>
      <c r="BM185" s="108">
        <v>0</v>
      </c>
      <c r="BN185" s="108">
        <v>0</v>
      </c>
      <c r="BO185" s="108">
        <v>0</v>
      </c>
      <c r="BP185" s="46">
        <v>2180483.5100000007</v>
      </c>
    </row>
    <row r="186" spans="1:68" x14ac:dyDescent="0.25">
      <c r="A186" s="107" t="s">
        <v>369</v>
      </c>
      <c r="B186" s="44" t="s">
        <v>166</v>
      </c>
      <c r="C186" s="108">
        <v>0</v>
      </c>
      <c r="D186" s="108">
        <v>0</v>
      </c>
      <c r="E186" s="108">
        <v>0</v>
      </c>
      <c r="F186" s="108">
        <v>0</v>
      </c>
      <c r="G186" s="45">
        <v>0</v>
      </c>
      <c r="H186" s="45">
        <v>33621.54</v>
      </c>
      <c r="I186" s="45">
        <v>54409.489999999991</v>
      </c>
      <c r="J186" s="45">
        <v>71489.739999999991</v>
      </c>
      <c r="K186" s="108">
        <v>0</v>
      </c>
      <c r="L186" s="45">
        <v>738611.1599999998</v>
      </c>
      <c r="M186" s="45">
        <v>30691.379999999997</v>
      </c>
      <c r="N186" s="108">
        <v>0</v>
      </c>
      <c r="O186" s="45">
        <v>242805.24000000005</v>
      </c>
      <c r="P186" s="108">
        <v>0</v>
      </c>
      <c r="Q186" s="108">
        <v>0</v>
      </c>
      <c r="R186" s="108">
        <v>0</v>
      </c>
      <c r="S186" s="108">
        <v>0</v>
      </c>
      <c r="T186" s="45">
        <v>158402.99999999997</v>
      </c>
      <c r="U186" s="108">
        <v>0</v>
      </c>
      <c r="V186" s="108">
        <v>0</v>
      </c>
      <c r="W186" s="45">
        <v>576134.93999999994</v>
      </c>
      <c r="X186" s="108">
        <v>0</v>
      </c>
      <c r="Y186" s="108">
        <v>0</v>
      </c>
      <c r="Z186" s="108">
        <v>0</v>
      </c>
      <c r="AA186" s="45">
        <v>354372.95999999996</v>
      </c>
      <c r="AB186" s="108">
        <v>0</v>
      </c>
      <c r="AC186" s="108">
        <v>0</v>
      </c>
      <c r="AD186" s="108">
        <v>0</v>
      </c>
      <c r="AE186" s="108">
        <v>0</v>
      </c>
      <c r="AF186" s="108">
        <v>0</v>
      </c>
      <c r="AG186" s="108">
        <v>0</v>
      </c>
      <c r="AH186" s="108">
        <v>0</v>
      </c>
      <c r="AI186" s="108">
        <v>0</v>
      </c>
      <c r="AJ186" s="108">
        <v>0</v>
      </c>
      <c r="AK186" s="108">
        <v>0</v>
      </c>
      <c r="AL186" s="45">
        <v>200493.54000000004</v>
      </c>
      <c r="AM186" s="108">
        <v>0</v>
      </c>
      <c r="AN186" s="45">
        <v>55215.719999999994</v>
      </c>
      <c r="AO186" s="108">
        <v>0</v>
      </c>
      <c r="AP186" s="108">
        <v>0</v>
      </c>
      <c r="AQ186" s="110">
        <v>2516248.71</v>
      </c>
      <c r="AR186" s="45">
        <v>0</v>
      </c>
      <c r="AS186" s="45">
        <v>0</v>
      </c>
      <c r="AT186" s="108">
        <v>0</v>
      </c>
      <c r="AU186" s="108">
        <v>0</v>
      </c>
      <c r="AV186" s="45">
        <v>0</v>
      </c>
      <c r="AW186" s="108">
        <v>0</v>
      </c>
      <c r="AX186" s="108">
        <v>0</v>
      </c>
      <c r="AY186" s="108">
        <v>0</v>
      </c>
      <c r="AZ186" s="108">
        <v>0</v>
      </c>
      <c r="BA186" s="108">
        <v>0</v>
      </c>
      <c r="BB186" s="108">
        <v>0</v>
      </c>
      <c r="BC186" s="45">
        <v>100519.26999999999</v>
      </c>
      <c r="BD186" s="108">
        <v>0</v>
      </c>
      <c r="BE186" s="108">
        <v>0</v>
      </c>
      <c r="BF186" s="108">
        <v>0</v>
      </c>
      <c r="BG186" s="108">
        <v>0</v>
      </c>
      <c r="BH186" s="108">
        <v>0</v>
      </c>
      <c r="BI186" s="108">
        <v>0</v>
      </c>
      <c r="BJ186" s="45">
        <v>0</v>
      </c>
      <c r="BK186" s="110">
        <v>100519.26999999999</v>
      </c>
      <c r="BL186" s="108">
        <v>0</v>
      </c>
      <c r="BM186" s="108">
        <v>0</v>
      </c>
      <c r="BN186" s="108">
        <v>0</v>
      </c>
      <c r="BO186" s="108">
        <v>0</v>
      </c>
      <c r="BP186" s="46">
        <v>2616767.98</v>
      </c>
    </row>
    <row r="187" spans="1:68" x14ac:dyDescent="0.25">
      <c r="A187" s="107" t="s">
        <v>370</v>
      </c>
      <c r="B187" s="44" t="s">
        <v>167</v>
      </c>
      <c r="C187" s="108">
        <v>0</v>
      </c>
      <c r="D187" s="108">
        <v>0</v>
      </c>
      <c r="E187" s="108">
        <v>0</v>
      </c>
      <c r="F187" s="108">
        <v>0</v>
      </c>
      <c r="G187" s="45">
        <v>0</v>
      </c>
      <c r="H187" s="45">
        <v>58386.229999999996</v>
      </c>
      <c r="I187" s="45">
        <v>94552.76999999999</v>
      </c>
      <c r="J187" s="45">
        <v>124117.72000000002</v>
      </c>
      <c r="K187" s="108">
        <v>0</v>
      </c>
      <c r="L187" s="45">
        <v>2148724.1900000004</v>
      </c>
      <c r="M187" s="45">
        <v>89462.750000000029</v>
      </c>
      <c r="N187" s="108">
        <v>0</v>
      </c>
      <c r="O187" s="45">
        <v>1080569.24</v>
      </c>
      <c r="P187" s="108">
        <v>0</v>
      </c>
      <c r="Q187" s="108">
        <v>0</v>
      </c>
      <c r="R187" s="108">
        <v>0</v>
      </c>
      <c r="S187" s="108">
        <v>0</v>
      </c>
      <c r="T187" s="45">
        <v>460817.69999999995</v>
      </c>
      <c r="U187" s="108">
        <v>0</v>
      </c>
      <c r="V187" s="108">
        <v>0</v>
      </c>
      <c r="W187" s="45">
        <v>1676062.5499999998</v>
      </c>
      <c r="X187" s="50">
        <v>262010.76999999996</v>
      </c>
      <c r="Y187" s="108">
        <v>0</v>
      </c>
      <c r="Z187" s="108">
        <v>0</v>
      </c>
      <c r="AA187" s="45">
        <v>1030921.2300000001</v>
      </c>
      <c r="AB187" s="108">
        <v>0</v>
      </c>
      <c r="AC187" s="108">
        <v>0</v>
      </c>
      <c r="AD187" s="108">
        <v>0</v>
      </c>
      <c r="AE187" s="108">
        <v>0</v>
      </c>
      <c r="AF187" s="108">
        <v>0</v>
      </c>
      <c r="AG187" s="108">
        <v>0</v>
      </c>
      <c r="AH187" s="108">
        <v>0</v>
      </c>
      <c r="AI187" s="108">
        <v>0</v>
      </c>
      <c r="AJ187" s="108">
        <v>0</v>
      </c>
      <c r="AK187" s="108">
        <v>0</v>
      </c>
      <c r="AL187" s="45">
        <v>583256.86</v>
      </c>
      <c r="AM187" s="108">
        <v>0</v>
      </c>
      <c r="AN187" s="45">
        <v>160633.81999999998</v>
      </c>
      <c r="AO187" s="108">
        <v>0</v>
      </c>
      <c r="AP187" s="108">
        <v>0</v>
      </c>
      <c r="AQ187" s="110">
        <v>7769515.8300000001</v>
      </c>
      <c r="AR187" s="45">
        <v>0</v>
      </c>
      <c r="AS187" s="45">
        <v>-5018.4799999999996</v>
      </c>
      <c r="AT187" s="108">
        <v>0</v>
      </c>
      <c r="AU187" s="108">
        <v>0</v>
      </c>
      <c r="AV187" s="45">
        <v>-2006.82</v>
      </c>
      <c r="AW187" s="108">
        <v>0</v>
      </c>
      <c r="AX187" s="108">
        <v>0</v>
      </c>
      <c r="AY187" s="108">
        <v>0</v>
      </c>
      <c r="AZ187" s="108">
        <v>0</v>
      </c>
      <c r="BA187" s="108">
        <v>0</v>
      </c>
      <c r="BB187" s="108">
        <v>0</v>
      </c>
      <c r="BC187" s="45">
        <v>314953.22000000003</v>
      </c>
      <c r="BD187" s="108">
        <v>0</v>
      </c>
      <c r="BE187" s="108">
        <v>0</v>
      </c>
      <c r="BF187" s="108">
        <v>0</v>
      </c>
      <c r="BG187" s="108">
        <v>0</v>
      </c>
      <c r="BH187" s="108">
        <v>0</v>
      </c>
      <c r="BI187" s="108">
        <v>0</v>
      </c>
      <c r="BJ187" s="45">
        <v>-3386.6</v>
      </c>
      <c r="BK187" s="110">
        <v>304541.32</v>
      </c>
      <c r="BL187" s="108">
        <v>0</v>
      </c>
      <c r="BM187" s="108">
        <v>0</v>
      </c>
      <c r="BN187" s="108">
        <v>0</v>
      </c>
      <c r="BO187" s="108">
        <v>0</v>
      </c>
      <c r="BP187" s="46">
        <v>8074057.1500000004</v>
      </c>
    </row>
    <row r="188" spans="1:68" x14ac:dyDescent="0.25">
      <c r="A188" s="107" t="s">
        <v>264</v>
      </c>
      <c r="B188" s="44" t="s">
        <v>168</v>
      </c>
      <c r="C188" s="108">
        <v>0</v>
      </c>
      <c r="D188" s="108">
        <v>0</v>
      </c>
      <c r="E188" s="108">
        <v>0</v>
      </c>
      <c r="F188" s="108">
        <v>0</v>
      </c>
      <c r="G188" s="45">
        <v>49862.620000000017</v>
      </c>
      <c r="H188" s="45">
        <v>14678.300000000003</v>
      </c>
      <c r="I188" s="45">
        <v>23775.100000000006</v>
      </c>
      <c r="J188" s="45">
        <v>31201.42</v>
      </c>
      <c r="K188" s="108">
        <v>0</v>
      </c>
      <c r="L188" s="45">
        <v>576269.4</v>
      </c>
      <c r="M188" s="45">
        <v>23288.439999999995</v>
      </c>
      <c r="N188" s="108">
        <v>0</v>
      </c>
      <c r="O188" s="45">
        <v>291249.42</v>
      </c>
      <c r="P188" s="108">
        <v>0</v>
      </c>
      <c r="Q188" s="108">
        <v>0</v>
      </c>
      <c r="R188" s="108">
        <v>0</v>
      </c>
      <c r="S188" s="108">
        <v>0</v>
      </c>
      <c r="T188" s="45">
        <v>123587.10000000003</v>
      </c>
      <c r="U188" s="108">
        <v>0</v>
      </c>
      <c r="V188" s="108">
        <v>0</v>
      </c>
      <c r="W188" s="45">
        <v>449504.46</v>
      </c>
      <c r="X188" s="50">
        <v>70268.88</v>
      </c>
      <c r="Y188" s="108">
        <v>0</v>
      </c>
      <c r="Z188" s="108">
        <v>0</v>
      </c>
      <c r="AA188" s="45">
        <v>276484.26</v>
      </c>
      <c r="AB188" s="108">
        <v>0</v>
      </c>
      <c r="AC188" s="108">
        <v>0</v>
      </c>
      <c r="AD188" s="108">
        <v>0</v>
      </c>
      <c r="AE188" s="108">
        <v>0</v>
      </c>
      <c r="AF188" s="108">
        <v>0</v>
      </c>
      <c r="AG188" s="108">
        <v>0</v>
      </c>
      <c r="AH188" s="108">
        <v>0</v>
      </c>
      <c r="AI188" s="108">
        <v>0</v>
      </c>
      <c r="AJ188" s="108">
        <v>0</v>
      </c>
      <c r="AK188" s="108">
        <v>0</v>
      </c>
      <c r="AL188" s="45">
        <v>156426.47999999998</v>
      </c>
      <c r="AM188" s="108">
        <v>0</v>
      </c>
      <c r="AN188" s="45">
        <v>43079.519999999997</v>
      </c>
      <c r="AO188" s="108">
        <v>0</v>
      </c>
      <c r="AP188" s="108">
        <v>0</v>
      </c>
      <c r="AQ188" s="110">
        <v>2129675.4</v>
      </c>
      <c r="AR188" s="45">
        <v>276923.81</v>
      </c>
      <c r="AS188" s="45">
        <v>53677.33</v>
      </c>
      <c r="AT188" s="108">
        <v>0</v>
      </c>
      <c r="AU188" s="108">
        <v>0</v>
      </c>
      <c r="AV188" s="45">
        <v>320313.52</v>
      </c>
      <c r="AW188" s="108">
        <v>0</v>
      </c>
      <c r="AX188" s="108">
        <v>0</v>
      </c>
      <c r="AY188" s="108">
        <v>0</v>
      </c>
      <c r="AZ188" s="108">
        <v>0</v>
      </c>
      <c r="BA188" s="108">
        <v>0</v>
      </c>
      <c r="BB188" s="108">
        <v>0</v>
      </c>
      <c r="BC188" s="45">
        <v>69472.740000000005</v>
      </c>
      <c r="BD188" s="108">
        <v>0</v>
      </c>
      <c r="BE188" s="108">
        <v>0</v>
      </c>
      <c r="BF188" s="108">
        <v>0</v>
      </c>
      <c r="BG188" s="108">
        <v>0</v>
      </c>
      <c r="BH188" s="108">
        <v>0</v>
      </c>
      <c r="BI188" s="108">
        <v>0</v>
      </c>
      <c r="BJ188" s="45">
        <v>522393.89000000013</v>
      </c>
      <c r="BK188" s="110">
        <v>1242781.2899999998</v>
      </c>
      <c r="BL188" s="108">
        <v>0</v>
      </c>
      <c r="BM188" s="108">
        <v>0</v>
      </c>
      <c r="BN188" s="108">
        <v>0</v>
      </c>
      <c r="BO188" s="108">
        <v>0</v>
      </c>
      <c r="BP188" s="46">
        <v>3372456.6899999995</v>
      </c>
    </row>
    <row r="189" spans="1:68" x14ac:dyDescent="0.25">
      <c r="A189" s="107" t="s">
        <v>373</v>
      </c>
      <c r="B189" s="44" t="s">
        <v>171</v>
      </c>
      <c r="C189" s="108">
        <v>0</v>
      </c>
      <c r="D189" s="108">
        <v>0</v>
      </c>
      <c r="E189" s="108">
        <v>0</v>
      </c>
      <c r="F189" s="108">
        <v>0</v>
      </c>
      <c r="G189" s="45">
        <v>181628.75999999998</v>
      </c>
      <c r="H189" s="45">
        <v>57255.55000000001</v>
      </c>
      <c r="I189" s="45">
        <v>92411.690000000017</v>
      </c>
      <c r="J189" s="45">
        <v>121716.32000000004</v>
      </c>
      <c r="K189" s="108">
        <v>0</v>
      </c>
      <c r="L189" s="45">
        <v>2497049.0900000003</v>
      </c>
      <c r="M189" s="45">
        <v>78819.709999999977</v>
      </c>
      <c r="N189" s="108">
        <v>0</v>
      </c>
      <c r="O189" s="45">
        <v>1357108.1599999997</v>
      </c>
      <c r="P189" s="108">
        <v>0</v>
      </c>
      <c r="Q189" s="108">
        <v>0</v>
      </c>
      <c r="R189" s="108">
        <v>0</v>
      </c>
      <c r="S189" s="108">
        <v>0</v>
      </c>
      <c r="T189" s="45">
        <v>535518.95000000019</v>
      </c>
      <c r="U189" s="108">
        <v>0</v>
      </c>
      <c r="V189" s="108">
        <v>0</v>
      </c>
      <c r="W189" s="45">
        <v>1947760.62</v>
      </c>
      <c r="X189" s="50">
        <v>304482.48</v>
      </c>
      <c r="Y189" s="108">
        <v>0</v>
      </c>
      <c r="Z189" s="108">
        <v>0</v>
      </c>
      <c r="AA189" s="45">
        <v>1195850.46</v>
      </c>
      <c r="AB189" s="108">
        <v>0</v>
      </c>
      <c r="AC189" s="108">
        <v>0</v>
      </c>
      <c r="AD189" s="108">
        <v>0</v>
      </c>
      <c r="AE189" s="108">
        <v>0</v>
      </c>
      <c r="AF189" s="108">
        <v>0</v>
      </c>
      <c r="AG189" s="108">
        <v>0</v>
      </c>
      <c r="AH189" s="108">
        <v>0</v>
      </c>
      <c r="AI189" s="108">
        <v>0</v>
      </c>
      <c r="AJ189" s="108">
        <v>0</v>
      </c>
      <c r="AK189" s="108">
        <v>0</v>
      </c>
      <c r="AL189" s="45">
        <v>677815.91000000027</v>
      </c>
      <c r="AM189" s="108">
        <v>0</v>
      </c>
      <c r="AN189" s="45">
        <v>186670.59000000003</v>
      </c>
      <c r="AO189" s="108">
        <v>0</v>
      </c>
      <c r="AP189" s="108">
        <v>0</v>
      </c>
      <c r="AQ189" s="110">
        <v>9234088.290000001</v>
      </c>
      <c r="AR189" s="45">
        <v>1800940.35</v>
      </c>
      <c r="AS189" s="45">
        <v>215582.14</v>
      </c>
      <c r="AT189" s="108">
        <v>0</v>
      </c>
      <c r="AU189" s="108">
        <v>0</v>
      </c>
      <c r="AV189" s="45">
        <v>984075.32</v>
      </c>
      <c r="AW189" s="108">
        <v>0</v>
      </c>
      <c r="AX189" s="108">
        <v>0</v>
      </c>
      <c r="AY189" s="108">
        <v>0</v>
      </c>
      <c r="AZ189" s="108">
        <v>0</v>
      </c>
      <c r="BA189" s="108">
        <v>0</v>
      </c>
      <c r="BB189" s="108">
        <v>0</v>
      </c>
      <c r="BC189" s="45">
        <v>231400.05</v>
      </c>
      <c r="BD189" s="108">
        <v>0</v>
      </c>
      <c r="BE189" s="108">
        <v>0</v>
      </c>
      <c r="BF189" s="108">
        <v>0</v>
      </c>
      <c r="BG189" s="108">
        <v>0</v>
      </c>
      <c r="BH189" s="108">
        <v>0</v>
      </c>
      <c r="BI189" s="108">
        <v>0</v>
      </c>
      <c r="BJ189" s="45">
        <v>1683970.9699999997</v>
      </c>
      <c r="BK189" s="110">
        <v>4915968.8299999991</v>
      </c>
      <c r="BL189" s="108">
        <v>0</v>
      </c>
      <c r="BM189" s="108">
        <v>0</v>
      </c>
      <c r="BN189" s="108">
        <v>0</v>
      </c>
      <c r="BO189" s="108">
        <v>0</v>
      </c>
      <c r="BP189" s="46">
        <v>14150057.120000001</v>
      </c>
    </row>
    <row r="190" spans="1:68" x14ac:dyDescent="0.25">
      <c r="A190" s="107" t="s">
        <v>382</v>
      </c>
      <c r="B190" s="44" t="s">
        <v>184</v>
      </c>
      <c r="C190" s="108">
        <v>0</v>
      </c>
      <c r="D190" s="108">
        <v>0</v>
      </c>
      <c r="E190" s="108">
        <v>0</v>
      </c>
      <c r="F190" s="108">
        <v>0</v>
      </c>
      <c r="G190" s="45">
        <v>142054.9</v>
      </c>
      <c r="H190" s="45">
        <v>48567.31</v>
      </c>
      <c r="I190" s="45">
        <v>78769.119999999995</v>
      </c>
      <c r="J190" s="45">
        <v>103637.34999999999</v>
      </c>
      <c r="K190" s="108">
        <v>0</v>
      </c>
      <c r="L190" s="45">
        <v>1768618.1900000004</v>
      </c>
      <c r="M190" s="45">
        <v>73533.649999999994</v>
      </c>
      <c r="N190" s="108">
        <v>0</v>
      </c>
      <c r="O190" s="45">
        <v>908691.17999999982</v>
      </c>
      <c r="P190" s="108">
        <v>0</v>
      </c>
      <c r="Q190" s="108">
        <v>0</v>
      </c>
      <c r="R190" s="108">
        <v>0</v>
      </c>
      <c r="S190" s="108">
        <v>0</v>
      </c>
      <c r="T190" s="45">
        <v>378874.16</v>
      </c>
      <c r="U190" s="108">
        <v>0</v>
      </c>
      <c r="V190" s="108">
        <v>0</v>
      </c>
      <c r="W190" s="45">
        <v>1379567.74</v>
      </c>
      <c r="X190" s="50">
        <v>215114.97000000003</v>
      </c>
      <c r="Y190" s="108">
        <v>0</v>
      </c>
      <c r="Z190" s="108">
        <v>0</v>
      </c>
      <c r="AA190" s="45">
        <v>848550.27</v>
      </c>
      <c r="AB190" s="108">
        <v>0</v>
      </c>
      <c r="AC190" s="108">
        <v>0</v>
      </c>
      <c r="AD190" s="108">
        <v>0</v>
      </c>
      <c r="AE190" s="108">
        <v>0</v>
      </c>
      <c r="AF190" s="108">
        <v>0</v>
      </c>
      <c r="AG190" s="108">
        <v>0</v>
      </c>
      <c r="AH190" s="108">
        <v>0</v>
      </c>
      <c r="AI190" s="108">
        <v>0</v>
      </c>
      <c r="AJ190" s="108">
        <v>0</v>
      </c>
      <c r="AK190" s="108">
        <v>0</v>
      </c>
      <c r="AL190" s="45">
        <v>480070.10000000009</v>
      </c>
      <c r="AM190" s="108">
        <v>0</v>
      </c>
      <c r="AN190" s="45">
        <v>132216.57</v>
      </c>
      <c r="AO190" s="108">
        <v>0</v>
      </c>
      <c r="AP190" s="108">
        <v>0</v>
      </c>
      <c r="AQ190" s="110">
        <v>6558265.5100000007</v>
      </c>
      <c r="AR190" s="45">
        <v>1334745.24</v>
      </c>
      <c r="AS190" s="45">
        <v>138963.17000000001</v>
      </c>
      <c r="AT190" s="108">
        <v>0</v>
      </c>
      <c r="AU190" s="108">
        <v>0</v>
      </c>
      <c r="AV190" s="45">
        <v>859341.95</v>
      </c>
      <c r="AW190" s="108">
        <v>0</v>
      </c>
      <c r="AX190" s="108">
        <v>0</v>
      </c>
      <c r="AY190" s="108">
        <v>0</v>
      </c>
      <c r="AZ190" s="108">
        <v>0</v>
      </c>
      <c r="BA190" s="108">
        <v>0</v>
      </c>
      <c r="BB190" s="108">
        <v>0</v>
      </c>
      <c r="BC190" s="45">
        <v>153808.38999999996</v>
      </c>
      <c r="BD190" s="108">
        <v>0</v>
      </c>
      <c r="BE190" s="108">
        <v>0</v>
      </c>
      <c r="BF190" s="108">
        <v>0</v>
      </c>
      <c r="BG190" s="108">
        <v>0</v>
      </c>
      <c r="BH190" s="108">
        <v>0</v>
      </c>
      <c r="BI190" s="108">
        <v>0</v>
      </c>
      <c r="BJ190" s="45">
        <v>1467183.34</v>
      </c>
      <c r="BK190" s="110">
        <v>3954042.09</v>
      </c>
      <c r="BL190" s="108">
        <v>0</v>
      </c>
      <c r="BM190" s="108">
        <v>0</v>
      </c>
      <c r="BN190" s="108">
        <v>0</v>
      </c>
      <c r="BO190" s="108">
        <v>0</v>
      </c>
      <c r="BP190" s="46">
        <v>10512307.600000001</v>
      </c>
    </row>
    <row r="191" spans="1:68" x14ac:dyDescent="0.25">
      <c r="A191" s="107" t="s">
        <v>270</v>
      </c>
      <c r="B191" s="44" t="s">
        <v>185</v>
      </c>
      <c r="C191" s="108">
        <v>0</v>
      </c>
      <c r="D191" s="108">
        <v>0</v>
      </c>
      <c r="E191" s="108">
        <v>0</v>
      </c>
      <c r="F191" s="108">
        <v>0</v>
      </c>
      <c r="G191" s="45">
        <v>0</v>
      </c>
      <c r="H191" s="45">
        <v>19549.969999999998</v>
      </c>
      <c r="I191" s="45">
        <v>31703.260000000006</v>
      </c>
      <c r="J191" s="45">
        <v>41487.79</v>
      </c>
      <c r="K191" s="108">
        <v>0</v>
      </c>
      <c r="L191" s="45">
        <v>716199.37999999989</v>
      </c>
      <c r="M191" s="45">
        <v>29864.519999999993</v>
      </c>
      <c r="N191" s="108">
        <v>0</v>
      </c>
      <c r="O191" s="45">
        <v>644491.68000000005</v>
      </c>
      <c r="P191" s="108">
        <v>0</v>
      </c>
      <c r="Q191" s="108">
        <v>0</v>
      </c>
      <c r="R191" s="108">
        <v>0</v>
      </c>
      <c r="S191" s="108">
        <v>0</v>
      </c>
      <c r="T191" s="45">
        <v>152785.49999999997</v>
      </c>
      <c r="U191" s="108">
        <v>0</v>
      </c>
      <c r="V191" s="108">
        <v>0</v>
      </c>
      <c r="W191" s="45">
        <v>559079.52</v>
      </c>
      <c r="X191" s="108">
        <v>0</v>
      </c>
      <c r="Y191" s="108">
        <v>0</v>
      </c>
      <c r="Z191" s="108">
        <v>0</v>
      </c>
      <c r="AA191" s="45">
        <v>343881.9599999999</v>
      </c>
      <c r="AB191" s="108">
        <v>0</v>
      </c>
      <c r="AC191" s="108">
        <v>0</v>
      </c>
      <c r="AD191" s="108">
        <v>0</v>
      </c>
      <c r="AE191" s="108">
        <v>0</v>
      </c>
      <c r="AF191" s="108">
        <v>0</v>
      </c>
      <c r="AG191" s="108">
        <v>0</v>
      </c>
      <c r="AH191" s="108">
        <v>0</v>
      </c>
      <c r="AI191" s="108">
        <v>0</v>
      </c>
      <c r="AJ191" s="108">
        <v>0</v>
      </c>
      <c r="AK191" s="108">
        <v>0</v>
      </c>
      <c r="AL191" s="45">
        <v>194558.46000000005</v>
      </c>
      <c r="AM191" s="108">
        <v>0</v>
      </c>
      <c r="AN191" s="45">
        <v>53580</v>
      </c>
      <c r="AO191" s="108">
        <v>0</v>
      </c>
      <c r="AP191" s="108">
        <v>0</v>
      </c>
      <c r="AQ191" s="110">
        <v>2787182.04</v>
      </c>
      <c r="AR191" s="45">
        <v>0</v>
      </c>
      <c r="AS191" s="45">
        <v>0</v>
      </c>
      <c r="AT191" s="108">
        <v>0</v>
      </c>
      <c r="AU191" s="108">
        <v>0</v>
      </c>
      <c r="AV191" s="45">
        <v>0</v>
      </c>
      <c r="AW191" s="108">
        <v>0</v>
      </c>
      <c r="AX191" s="108">
        <v>0</v>
      </c>
      <c r="AY191" s="108">
        <v>0</v>
      </c>
      <c r="AZ191" s="108">
        <v>0</v>
      </c>
      <c r="BA191" s="108">
        <v>0</v>
      </c>
      <c r="BB191" s="108">
        <v>0</v>
      </c>
      <c r="BC191" s="45">
        <v>74293.26999999999</v>
      </c>
      <c r="BD191" s="108">
        <v>0</v>
      </c>
      <c r="BE191" s="108">
        <v>0</v>
      </c>
      <c r="BF191" s="108">
        <v>0</v>
      </c>
      <c r="BG191" s="108">
        <v>0</v>
      </c>
      <c r="BH191" s="108">
        <v>0</v>
      </c>
      <c r="BI191" s="108">
        <v>0</v>
      </c>
      <c r="BJ191" s="45">
        <v>0</v>
      </c>
      <c r="BK191" s="110">
        <v>74293.26999999999</v>
      </c>
      <c r="BL191" s="108">
        <v>0</v>
      </c>
      <c r="BM191" s="108">
        <v>0</v>
      </c>
      <c r="BN191" s="108">
        <v>0</v>
      </c>
      <c r="BO191" s="108">
        <v>0</v>
      </c>
      <c r="BP191" s="46">
        <v>2861475.31</v>
      </c>
    </row>
    <row r="192" spans="1:68" x14ac:dyDescent="0.25">
      <c r="A192" s="107" t="s">
        <v>269</v>
      </c>
      <c r="B192" s="44" t="s">
        <v>183</v>
      </c>
      <c r="C192" s="108">
        <v>0</v>
      </c>
      <c r="D192" s="108">
        <v>0</v>
      </c>
      <c r="E192" s="108">
        <v>0</v>
      </c>
      <c r="F192" s="108">
        <v>0</v>
      </c>
      <c r="G192" s="45">
        <v>189990.16999999998</v>
      </c>
      <c r="H192" s="45">
        <v>76361.69</v>
      </c>
      <c r="I192" s="45">
        <v>123410.12</v>
      </c>
      <c r="J192" s="45">
        <v>161666.44</v>
      </c>
      <c r="K192" s="108">
        <v>0</v>
      </c>
      <c r="L192" s="45">
        <v>2344438.46</v>
      </c>
      <c r="M192" s="45">
        <v>97552.62999999999</v>
      </c>
      <c r="N192" s="108">
        <v>0</v>
      </c>
      <c r="O192" s="45">
        <v>1878381.3099999998</v>
      </c>
      <c r="P192" s="108">
        <v>0</v>
      </c>
      <c r="Q192" s="108">
        <v>0</v>
      </c>
      <c r="R192" s="108">
        <v>0</v>
      </c>
      <c r="S192" s="108">
        <v>0</v>
      </c>
      <c r="T192" s="45">
        <v>502790.02000000008</v>
      </c>
      <c r="U192" s="108">
        <v>0</v>
      </c>
      <c r="V192" s="108">
        <v>0</v>
      </c>
      <c r="W192" s="45">
        <v>1828722.6</v>
      </c>
      <c r="X192" s="108">
        <v>0</v>
      </c>
      <c r="Y192" s="108">
        <v>0</v>
      </c>
      <c r="Z192" s="108">
        <v>0</v>
      </c>
      <c r="AA192" s="45">
        <v>1123505.1099999999</v>
      </c>
      <c r="AB192" s="108">
        <v>0</v>
      </c>
      <c r="AC192" s="108">
        <v>0</v>
      </c>
      <c r="AD192" s="108">
        <v>0</v>
      </c>
      <c r="AE192" s="108">
        <v>0</v>
      </c>
      <c r="AF192" s="108">
        <v>0</v>
      </c>
      <c r="AG192" s="108">
        <v>0</v>
      </c>
      <c r="AH192" s="108">
        <v>0</v>
      </c>
      <c r="AI192" s="108">
        <v>0</v>
      </c>
      <c r="AJ192" s="108">
        <v>0</v>
      </c>
      <c r="AK192" s="108">
        <v>0</v>
      </c>
      <c r="AL192" s="45">
        <v>636389.25000000012</v>
      </c>
      <c r="AM192" s="108">
        <v>0</v>
      </c>
      <c r="AN192" s="45">
        <v>175257.38</v>
      </c>
      <c r="AO192" s="108">
        <v>0</v>
      </c>
      <c r="AP192" s="108">
        <v>0</v>
      </c>
      <c r="AQ192" s="110">
        <v>9138465.1799999997</v>
      </c>
      <c r="AR192" s="45">
        <v>1392297.05</v>
      </c>
      <c r="AS192" s="45">
        <v>215113.30999999994</v>
      </c>
      <c r="AT192" s="108">
        <v>0</v>
      </c>
      <c r="AU192" s="108">
        <v>0</v>
      </c>
      <c r="AV192" s="45">
        <v>1234909.8199999998</v>
      </c>
      <c r="AW192" s="108">
        <v>0</v>
      </c>
      <c r="AX192" s="108">
        <v>0</v>
      </c>
      <c r="AY192" s="108">
        <v>0</v>
      </c>
      <c r="AZ192" s="108">
        <v>0</v>
      </c>
      <c r="BA192" s="108">
        <v>0</v>
      </c>
      <c r="BB192" s="108">
        <v>0</v>
      </c>
      <c r="BC192" s="45">
        <v>169581.81</v>
      </c>
      <c r="BD192" s="108">
        <v>0</v>
      </c>
      <c r="BE192" s="108">
        <v>0</v>
      </c>
      <c r="BF192" s="108">
        <v>0</v>
      </c>
      <c r="BG192" s="108">
        <v>0</v>
      </c>
      <c r="BH192" s="108">
        <v>0</v>
      </c>
      <c r="BI192" s="108">
        <v>0</v>
      </c>
      <c r="BJ192" s="45">
        <v>2130474.0500000003</v>
      </c>
      <c r="BK192" s="110">
        <v>5142376.04</v>
      </c>
      <c r="BL192" s="108">
        <v>0</v>
      </c>
      <c r="BM192" s="108">
        <v>0</v>
      </c>
      <c r="BN192" s="108">
        <v>0</v>
      </c>
      <c r="BO192" s="108">
        <v>0</v>
      </c>
      <c r="BP192" s="46">
        <v>14280841.220000001</v>
      </c>
    </row>
    <row r="193" spans="1:68" x14ac:dyDescent="0.25">
      <c r="A193" s="107" t="s">
        <v>386</v>
      </c>
      <c r="B193" s="44" t="s">
        <v>190</v>
      </c>
      <c r="C193" s="108">
        <v>0</v>
      </c>
      <c r="D193" s="108">
        <v>0</v>
      </c>
      <c r="E193" s="108">
        <v>0</v>
      </c>
      <c r="F193" s="108">
        <v>0</v>
      </c>
      <c r="G193" s="45">
        <v>174343.98</v>
      </c>
      <c r="H193" s="45">
        <v>63439.18</v>
      </c>
      <c r="I193" s="45">
        <v>102947.49999999997</v>
      </c>
      <c r="J193" s="45">
        <v>135907.48000000001</v>
      </c>
      <c r="K193" s="108">
        <v>0</v>
      </c>
      <c r="L193" s="45">
        <v>2058889.4699999997</v>
      </c>
      <c r="M193" s="45">
        <v>85789.119999999981</v>
      </c>
      <c r="N193" s="108">
        <v>0</v>
      </c>
      <c r="O193" s="45">
        <v>1590902.1600000001</v>
      </c>
      <c r="P193" s="108">
        <v>0</v>
      </c>
      <c r="Q193" s="108">
        <v>0</v>
      </c>
      <c r="R193" s="108">
        <v>0</v>
      </c>
      <c r="S193" s="108">
        <v>0</v>
      </c>
      <c r="T193" s="45">
        <v>441551.67</v>
      </c>
      <c r="U193" s="108">
        <v>0</v>
      </c>
      <c r="V193" s="108">
        <v>0</v>
      </c>
      <c r="W193" s="45">
        <v>1605989.5299999998</v>
      </c>
      <c r="X193" s="108">
        <v>0</v>
      </c>
      <c r="Y193" s="108">
        <v>0</v>
      </c>
      <c r="Z193" s="108">
        <v>0</v>
      </c>
      <c r="AA193" s="45">
        <v>987819.13000000012</v>
      </c>
      <c r="AB193" s="108">
        <v>0</v>
      </c>
      <c r="AC193" s="108">
        <v>0</v>
      </c>
      <c r="AD193" s="108">
        <v>0</v>
      </c>
      <c r="AE193" s="108">
        <v>0</v>
      </c>
      <c r="AF193" s="108">
        <v>0</v>
      </c>
      <c r="AG193" s="108">
        <v>0</v>
      </c>
      <c r="AH193" s="108">
        <v>0</v>
      </c>
      <c r="AI193" s="108">
        <v>0</v>
      </c>
      <c r="AJ193" s="108">
        <v>0</v>
      </c>
      <c r="AK193" s="108">
        <v>0</v>
      </c>
      <c r="AL193" s="45">
        <v>558870.35</v>
      </c>
      <c r="AM193" s="108">
        <v>0</v>
      </c>
      <c r="AN193" s="45">
        <v>153913.21999999997</v>
      </c>
      <c r="AO193" s="108">
        <v>0</v>
      </c>
      <c r="AP193" s="108">
        <v>0</v>
      </c>
      <c r="AQ193" s="110">
        <v>7960362.7899999991</v>
      </c>
      <c r="AR193" s="45">
        <v>1288435.18</v>
      </c>
      <c r="AS193" s="45">
        <v>228784.55</v>
      </c>
      <c r="AT193" s="108">
        <v>0</v>
      </c>
      <c r="AU193" s="108">
        <v>0</v>
      </c>
      <c r="AV193" s="45">
        <v>1040291.67</v>
      </c>
      <c r="AW193" s="108">
        <v>0</v>
      </c>
      <c r="AX193" s="108">
        <v>0</v>
      </c>
      <c r="AY193" s="108">
        <v>0</v>
      </c>
      <c r="AZ193" s="108">
        <v>0</v>
      </c>
      <c r="BA193" s="108">
        <v>0</v>
      </c>
      <c r="BB193" s="108">
        <v>0</v>
      </c>
      <c r="BC193" s="45">
        <v>131882.76</v>
      </c>
      <c r="BD193" s="108">
        <v>0</v>
      </c>
      <c r="BE193" s="108">
        <v>0</v>
      </c>
      <c r="BF193" s="108">
        <v>0</v>
      </c>
      <c r="BG193" s="108">
        <v>0</v>
      </c>
      <c r="BH193" s="108">
        <v>0</v>
      </c>
      <c r="BI193" s="108">
        <v>0</v>
      </c>
      <c r="BJ193" s="45">
        <v>1848115.4400000002</v>
      </c>
      <c r="BK193" s="110">
        <v>4537509.5999999996</v>
      </c>
      <c r="BL193" s="108">
        <v>0</v>
      </c>
      <c r="BM193" s="108">
        <v>0</v>
      </c>
      <c r="BN193" s="108">
        <v>0</v>
      </c>
      <c r="BO193" s="108">
        <v>0</v>
      </c>
      <c r="BP193" s="46">
        <v>12497872.390000001</v>
      </c>
    </row>
    <row r="194" spans="1:68" x14ac:dyDescent="0.25">
      <c r="A194" s="107" t="s">
        <v>385</v>
      </c>
      <c r="B194" s="44" t="s">
        <v>189</v>
      </c>
      <c r="C194" s="108">
        <v>0</v>
      </c>
      <c r="D194" s="108">
        <v>0</v>
      </c>
      <c r="E194" s="108">
        <v>0</v>
      </c>
      <c r="F194" s="108">
        <v>0</v>
      </c>
      <c r="G194" s="45">
        <v>0</v>
      </c>
      <c r="H194" s="45">
        <v>30845.769999999997</v>
      </c>
      <c r="I194" s="45">
        <v>49841.069999999992</v>
      </c>
      <c r="J194" s="45">
        <v>65534.760000000009</v>
      </c>
      <c r="K194" s="108">
        <v>0</v>
      </c>
      <c r="L194" s="45">
        <v>954191.89000000025</v>
      </c>
      <c r="M194" s="45">
        <v>39758.519999999997</v>
      </c>
      <c r="N194" s="45">
        <v>46774.31</v>
      </c>
      <c r="O194" s="45">
        <v>831527.5900000002</v>
      </c>
      <c r="P194" s="108">
        <v>0</v>
      </c>
      <c r="Q194" s="108">
        <v>0</v>
      </c>
      <c r="R194" s="108">
        <v>0</v>
      </c>
      <c r="S194" s="108">
        <v>0</v>
      </c>
      <c r="T194" s="45">
        <v>204636.58999999997</v>
      </c>
      <c r="U194" s="108">
        <v>0</v>
      </c>
      <c r="V194" s="108">
        <v>0</v>
      </c>
      <c r="W194" s="45">
        <v>744293.80999999994</v>
      </c>
      <c r="X194" s="108">
        <v>0</v>
      </c>
      <c r="Y194" s="108">
        <v>0</v>
      </c>
      <c r="Z194" s="108">
        <v>0</v>
      </c>
      <c r="AA194" s="45">
        <v>457805.03999999986</v>
      </c>
      <c r="AB194" s="108">
        <v>0</v>
      </c>
      <c r="AC194" s="108">
        <v>0</v>
      </c>
      <c r="AD194" s="108">
        <v>0</v>
      </c>
      <c r="AE194" s="108">
        <v>0</v>
      </c>
      <c r="AF194" s="108">
        <v>0</v>
      </c>
      <c r="AG194" s="108">
        <v>0</v>
      </c>
      <c r="AH194" s="108">
        <v>0</v>
      </c>
      <c r="AI194" s="108">
        <v>0</v>
      </c>
      <c r="AJ194" s="108">
        <v>0</v>
      </c>
      <c r="AK194" s="108">
        <v>0</v>
      </c>
      <c r="AL194" s="45">
        <v>259012.61999999994</v>
      </c>
      <c r="AM194" s="108">
        <v>0</v>
      </c>
      <c r="AN194" s="45">
        <v>71332.440000000017</v>
      </c>
      <c r="AO194" s="108">
        <v>0</v>
      </c>
      <c r="AP194" s="108">
        <v>0</v>
      </c>
      <c r="AQ194" s="110">
        <v>3755554.4099999997</v>
      </c>
      <c r="AR194" s="45">
        <v>0</v>
      </c>
      <c r="AS194" s="45">
        <v>0</v>
      </c>
      <c r="AT194" s="108">
        <v>0</v>
      </c>
      <c r="AU194" s="108">
        <v>0</v>
      </c>
      <c r="AV194" s="45">
        <v>0</v>
      </c>
      <c r="AW194" s="108">
        <v>0</v>
      </c>
      <c r="AX194" s="108">
        <v>0</v>
      </c>
      <c r="AY194" s="108">
        <v>0</v>
      </c>
      <c r="AZ194" s="108">
        <v>0</v>
      </c>
      <c r="BA194" s="108">
        <v>0</v>
      </c>
      <c r="BB194" s="108">
        <v>0</v>
      </c>
      <c r="BC194" s="45">
        <v>101739.39</v>
      </c>
      <c r="BD194" s="108">
        <v>0</v>
      </c>
      <c r="BE194" s="108">
        <v>0</v>
      </c>
      <c r="BF194" s="108">
        <v>0</v>
      </c>
      <c r="BG194" s="108">
        <v>0</v>
      </c>
      <c r="BH194" s="108">
        <v>0</v>
      </c>
      <c r="BI194" s="108">
        <v>0</v>
      </c>
      <c r="BJ194" s="45">
        <v>0</v>
      </c>
      <c r="BK194" s="110">
        <v>101739.39</v>
      </c>
      <c r="BL194" s="108">
        <v>0</v>
      </c>
      <c r="BM194" s="108">
        <v>0</v>
      </c>
      <c r="BN194" s="108">
        <v>0</v>
      </c>
      <c r="BO194" s="108">
        <v>0</v>
      </c>
      <c r="BP194" s="46">
        <v>3857293.8</v>
      </c>
    </row>
    <row r="195" spans="1:68" s="117" customFormat="1" x14ac:dyDescent="0.25">
      <c r="A195" s="114"/>
      <c r="B195" s="115" t="s">
        <v>230</v>
      </c>
      <c r="C195" s="116">
        <v>920269.86</v>
      </c>
      <c r="D195" s="116">
        <v>0</v>
      </c>
      <c r="E195" s="116">
        <v>0</v>
      </c>
      <c r="F195" s="116">
        <v>0</v>
      </c>
      <c r="G195" s="116">
        <v>13056989.979999999</v>
      </c>
      <c r="H195" s="116">
        <v>6999657.1400000025</v>
      </c>
      <c r="I195" s="116">
        <v>11324147.43</v>
      </c>
      <c r="J195" s="116">
        <v>14876034.580000004</v>
      </c>
      <c r="K195" s="116">
        <v>80311.880000000019</v>
      </c>
      <c r="L195" s="116">
        <v>159230752.16999999</v>
      </c>
      <c r="M195" s="116">
        <v>5948001.4800000023</v>
      </c>
      <c r="N195" s="116">
        <v>2513220.17</v>
      </c>
      <c r="O195" s="116">
        <v>84733929.329999983</v>
      </c>
      <c r="P195" s="116">
        <v>0</v>
      </c>
      <c r="Q195" s="116">
        <v>0</v>
      </c>
      <c r="R195" s="116">
        <v>0</v>
      </c>
      <c r="S195" s="116">
        <v>0</v>
      </c>
      <c r="T195" s="116">
        <v>26411322.189999998</v>
      </c>
      <c r="U195" s="116">
        <v>0</v>
      </c>
      <c r="V195" s="116">
        <v>0</v>
      </c>
      <c r="W195" s="116">
        <v>124779806.18000001</v>
      </c>
      <c r="X195" s="116">
        <v>5033848.3100000005</v>
      </c>
      <c r="Y195" s="116">
        <v>0</v>
      </c>
      <c r="Z195" s="116">
        <v>0</v>
      </c>
      <c r="AA195" s="116">
        <v>76263360.909999996</v>
      </c>
      <c r="AB195" s="116">
        <v>0</v>
      </c>
      <c r="AC195" s="116">
        <v>0</v>
      </c>
      <c r="AD195" s="116">
        <v>1383427.2299999997</v>
      </c>
      <c r="AE195" s="116">
        <v>0</v>
      </c>
      <c r="AF195" s="116">
        <v>0</v>
      </c>
      <c r="AG195" s="116">
        <v>0</v>
      </c>
      <c r="AH195" s="116">
        <v>0</v>
      </c>
      <c r="AI195" s="116">
        <v>0</v>
      </c>
      <c r="AJ195" s="116">
        <v>0</v>
      </c>
      <c r="AK195" s="116">
        <v>0</v>
      </c>
      <c r="AL195" s="116">
        <v>43177263.140000001</v>
      </c>
      <c r="AM195" s="116">
        <v>0</v>
      </c>
      <c r="AN195" s="116">
        <v>12153824.400000002</v>
      </c>
      <c r="AO195" s="116">
        <v>0</v>
      </c>
      <c r="AP195" s="116">
        <v>0</v>
      </c>
      <c r="AQ195" s="116">
        <v>588886166.37999988</v>
      </c>
      <c r="AR195" s="116">
        <v>198942498.53</v>
      </c>
      <c r="AS195" s="116">
        <v>68752088.810000002</v>
      </c>
      <c r="AT195" s="116">
        <v>0</v>
      </c>
      <c r="AU195" s="116">
        <v>0</v>
      </c>
      <c r="AV195" s="116">
        <v>57568896.07</v>
      </c>
      <c r="AW195" s="116">
        <v>0</v>
      </c>
      <c r="AX195" s="116">
        <v>0</v>
      </c>
      <c r="AY195" s="116">
        <v>0</v>
      </c>
      <c r="AZ195" s="116">
        <v>0</v>
      </c>
      <c r="BA195" s="116">
        <v>0</v>
      </c>
      <c r="BB195" s="116">
        <v>0</v>
      </c>
      <c r="BC195" s="116">
        <v>25986061.709999993</v>
      </c>
      <c r="BD195" s="116">
        <v>0</v>
      </c>
      <c r="BE195" s="116">
        <v>0</v>
      </c>
      <c r="BF195" s="116">
        <v>0</v>
      </c>
      <c r="BG195" s="116">
        <v>0</v>
      </c>
      <c r="BH195" s="116">
        <v>0</v>
      </c>
      <c r="BI195" s="116">
        <v>0</v>
      </c>
      <c r="BJ195" s="116">
        <v>94816255.549999982</v>
      </c>
      <c r="BK195" s="116">
        <v>446065800.67000002</v>
      </c>
      <c r="BL195" s="116">
        <v>0</v>
      </c>
      <c r="BM195" s="116">
        <v>0</v>
      </c>
      <c r="BN195" s="116">
        <v>0</v>
      </c>
      <c r="BO195" s="116">
        <v>0</v>
      </c>
      <c r="BP195" s="116">
        <v>1034951967.0499998</v>
      </c>
    </row>
    <row r="196" spans="1:68" ht="17.25" customHeight="1" x14ac:dyDescent="0.25"/>
    <row r="197" spans="1:68" ht="40.5" x14ac:dyDescent="0.25">
      <c r="B197" s="144" t="s">
        <v>447</v>
      </c>
    </row>
    <row r="198" spans="1:68" ht="31.5" customHeight="1" x14ac:dyDescent="0.25">
      <c r="B198" s="118" t="s">
        <v>431</v>
      </c>
      <c r="C198" s="118" t="s">
        <v>296</v>
      </c>
      <c r="D198" s="118" t="s">
        <v>285</v>
      </c>
      <c r="E198" s="118" t="s">
        <v>286</v>
      </c>
      <c r="F198" s="118" t="s">
        <v>287</v>
      </c>
      <c r="G198" s="118" t="s">
        <v>288</v>
      </c>
      <c r="H198" s="118" t="s">
        <v>290</v>
      </c>
      <c r="I198" s="118" t="s">
        <v>291</v>
      </c>
      <c r="J198" s="118" t="s">
        <v>292</v>
      </c>
      <c r="K198" s="118" t="s">
        <v>289</v>
      </c>
      <c r="L198" s="118" t="s">
        <v>297</v>
      </c>
      <c r="M198" s="118" t="s">
        <v>432</v>
      </c>
      <c r="N198" s="118" t="s">
        <v>433</v>
      </c>
      <c r="O198" s="118" t="s">
        <v>434</v>
      </c>
      <c r="P198" s="118" t="s">
        <v>435</v>
      </c>
      <c r="Q198" s="118" t="s">
        <v>248</v>
      </c>
      <c r="R198" s="146" t="s">
        <v>96</v>
      </c>
    </row>
    <row r="199" spans="1:68" x14ac:dyDescent="0.25">
      <c r="B199" s="90" t="s">
        <v>220</v>
      </c>
      <c r="C199" s="91" t="e">
        <f>'Список домов'!#REF!-проверка!C2-проверка!AA102</f>
        <v>#REF!</v>
      </c>
      <c r="D199" s="91" t="e">
        <f>-D2-L102+'Список домов'!#REF!</f>
        <v>#REF!</v>
      </c>
      <c r="E199" s="92" t="e">
        <f>'Список домов'!#REF!-проверка!E2-проверка!W102</f>
        <v>#REF!</v>
      </c>
      <c r="F199" s="92" t="e">
        <f>'Список домов'!#REF!-проверка!F2-проверка!AL102</f>
        <v>#REF!</v>
      </c>
      <c r="G199" s="92" t="e">
        <f>'Список домов'!#REF!-проверка!G2-проверка!T102</f>
        <v>#REF!</v>
      </c>
      <c r="H199" s="92" t="e">
        <f>'Список домов'!#REF!-проверка!H2-проверка!M102</f>
        <v>#REF!</v>
      </c>
      <c r="I199" s="92" t="e">
        <f>'Список домов'!#REF!-проверка!I2-проверка!N102</f>
        <v>#REF!</v>
      </c>
      <c r="J199" s="92" t="e">
        <f>'Список домов'!#REF!-проверка!J2-проверка!X102</f>
        <v>#REF!</v>
      </c>
      <c r="K199" s="92" t="e">
        <f>'Список домов'!#REF!-проверка!K2-проверка!O102</f>
        <v>#REF!</v>
      </c>
      <c r="L199" s="92" t="e">
        <f>'Список домов'!#REF!-проверка!L2-проверка!AN102</f>
        <v>#REF!</v>
      </c>
      <c r="M199" s="92" t="e">
        <f>'Список домов'!#REF!-проверка!G102</f>
        <v>#REF!</v>
      </c>
      <c r="N199" s="92" t="e">
        <f>'Список домов'!#REF!-проверка!M2-проверка!N2-проверка!O2-проверка!H102-проверка!I102-проверка!J102</f>
        <v>#REF!</v>
      </c>
      <c r="O199" s="92" t="e">
        <f>'Список домов'!#REF!-проверка!P2-проверка!K102-проверка!C102-проверка!BC102</f>
        <v>#REF!</v>
      </c>
      <c r="P199" s="92" t="e">
        <f>'Список домов'!#REF!-проверка!AV102-проверка!BJ102</f>
        <v>#REF!</v>
      </c>
      <c r="Q199" s="92" t="e">
        <f>'Список домов'!#REF!-проверка!AR102-проверка!AS102-проверка!Q2</f>
        <v>#REF!</v>
      </c>
      <c r="R199" s="92" t="e">
        <f>SUM(C199:Q199)</f>
        <v>#REF!</v>
      </c>
    </row>
    <row r="200" spans="1:68" x14ac:dyDescent="0.25">
      <c r="B200" s="90" t="s">
        <v>1</v>
      </c>
      <c r="C200" s="91" t="e">
        <f>'Список домов'!#REF!-проверка!C3-проверка!AA103</f>
        <v>#REF!</v>
      </c>
      <c r="D200" s="91" t="e">
        <f>-D3-L103+'Список домов'!#REF!</f>
        <v>#REF!</v>
      </c>
      <c r="E200" s="92" t="e">
        <f>'Список домов'!#REF!-проверка!E3-проверка!W103</f>
        <v>#REF!</v>
      </c>
      <c r="F200" s="92" t="e">
        <f>'Список домов'!#REF!-проверка!F3-проверка!AL103</f>
        <v>#REF!</v>
      </c>
      <c r="G200" s="92" t="e">
        <f>'Список домов'!#REF!-проверка!G3-проверка!T103</f>
        <v>#REF!</v>
      </c>
      <c r="H200" s="92" t="e">
        <f>'Список домов'!#REF!-проверка!H3-проверка!M103</f>
        <v>#REF!</v>
      </c>
      <c r="I200" s="92" t="e">
        <f>'Список домов'!#REF!-проверка!I3-проверка!N103</f>
        <v>#REF!</v>
      </c>
      <c r="J200" s="92" t="e">
        <f>'Список домов'!#REF!-проверка!J3-проверка!X103</f>
        <v>#REF!</v>
      </c>
      <c r="K200" s="92" t="e">
        <f>'Список домов'!#REF!-проверка!K3-проверка!O103</f>
        <v>#REF!</v>
      </c>
      <c r="L200" s="92" t="e">
        <f>'Список домов'!#REF!-проверка!L3-проверка!AN103</f>
        <v>#REF!</v>
      </c>
      <c r="M200" s="92" t="e">
        <f>'Список домов'!#REF!-проверка!G103</f>
        <v>#REF!</v>
      </c>
      <c r="N200" s="92" t="e">
        <f>'Список домов'!#REF!-проверка!M3-проверка!N3-проверка!O3-проверка!H103-проверка!I103-проверка!J103</f>
        <v>#REF!</v>
      </c>
      <c r="O200" s="92" t="e">
        <f>'Список домов'!#REF!-проверка!P3-проверка!K103-проверка!C103-проверка!BC103</f>
        <v>#REF!</v>
      </c>
      <c r="P200" s="92" t="e">
        <f>'Список домов'!#REF!-проверка!AV103-проверка!BJ103</f>
        <v>#REF!</v>
      </c>
      <c r="Q200" s="92" t="e">
        <f>'Список домов'!#REF!-проверка!AR103-проверка!AS103-проверка!Q3</f>
        <v>#REF!</v>
      </c>
      <c r="R200" s="92" t="e">
        <f t="shared" ref="R200:R263" si="1">SUM(C200:Q200)</f>
        <v>#REF!</v>
      </c>
    </row>
    <row r="201" spans="1:68" x14ac:dyDescent="0.25">
      <c r="B201" s="90" t="s">
        <v>2</v>
      </c>
      <c r="C201" s="91" t="e">
        <f>'Список домов'!#REF!-проверка!C4-проверка!AA104</f>
        <v>#REF!</v>
      </c>
      <c r="D201" s="91" t="e">
        <f>-D4-L104+'Список домов'!#REF!</f>
        <v>#REF!</v>
      </c>
      <c r="E201" s="92" t="e">
        <f>'Список домов'!#REF!-проверка!E4-проверка!W104</f>
        <v>#REF!</v>
      </c>
      <c r="F201" s="92" t="e">
        <f>'Список домов'!#REF!-проверка!F4-проверка!AL104</f>
        <v>#REF!</v>
      </c>
      <c r="G201" s="92" t="e">
        <f>'Список домов'!#REF!-проверка!G4-проверка!T104</f>
        <v>#REF!</v>
      </c>
      <c r="H201" s="92" t="e">
        <f>'Список домов'!#REF!-проверка!H4-проверка!M104</f>
        <v>#REF!</v>
      </c>
      <c r="I201" s="92" t="e">
        <f>'Список домов'!#REF!-проверка!I4-проверка!N104</f>
        <v>#REF!</v>
      </c>
      <c r="J201" s="92" t="e">
        <f>'Список домов'!#REF!-проверка!J4-проверка!X104</f>
        <v>#REF!</v>
      </c>
      <c r="K201" s="92" t="e">
        <f>'Список домов'!#REF!-проверка!K4-проверка!O104</f>
        <v>#REF!</v>
      </c>
      <c r="L201" s="92" t="e">
        <f>'Список домов'!#REF!-проверка!L4-проверка!AN104</f>
        <v>#REF!</v>
      </c>
      <c r="M201" s="92" t="e">
        <f>'Список домов'!#REF!-проверка!G104</f>
        <v>#REF!</v>
      </c>
      <c r="N201" s="92" t="e">
        <f>'Список домов'!#REF!-проверка!M4-проверка!N4-проверка!O4-проверка!H104-проверка!I104-проверка!J104</f>
        <v>#REF!</v>
      </c>
      <c r="O201" s="92" t="e">
        <f>'Список домов'!#REF!-проверка!P4-проверка!K104-проверка!C104-проверка!BC104</f>
        <v>#REF!</v>
      </c>
      <c r="P201" s="92" t="e">
        <f>'Список домов'!#REF!-проверка!AV104-проверка!BJ104</f>
        <v>#REF!</v>
      </c>
      <c r="Q201" s="92" t="e">
        <f>'Список домов'!#REF!-проверка!AR104-проверка!AS104-проверка!Q4</f>
        <v>#REF!</v>
      </c>
      <c r="R201" s="92" t="e">
        <f t="shared" si="1"/>
        <v>#REF!</v>
      </c>
    </row>
    <row r="202" spans="1:68" x14ac:dyDescent="0.25">
      <c r="B202" s="90" t="s">
        <v>3</v>
      </c>
      <c r="C202" s="91" t="e">
        <f>'Список домов'!#REF!-проверка!C5-проверка!AA105</f>
        <v>#REF!</v>
      </c>
      <c r="D202" s="91" t="e">
        <f>-D5-L105+'Список домов'!#REF!</f>
        <v>#REF!</v>
      </c>
      <c r="E202" s="92" t="e">
        <f>'Список домов'!#REF!-проверка!E5-проверка!W105</f>
        <v>#REF!</v>
      </c>
      <c r="F202" s="92" t="e">
        <f>'Список домов'!#REF!-проверка!F5-проверка!AL105</f>
        <v>#REF!</v>
      </c>
      <c r="G202" s="92" t="e">
        <f>'Список домов'!#REF!-проверка!G5-проверка!T105</f>
        <v>#REF!</v>
      </c>
      <c r="H202" s="92" t="e">
        <f>'Список домов'!#REF!-проверка!H5-проверка!M105</f>
        <v>#REF!</v>
      </c>
      <c r="I202" s="92" t="e">
        <f>'Список домов'!#REF!-проверка!I5-проверка!N105</f>
        <v>#REF!</v>
      </c>
      <c r="J202" s="92" t="e">
        <f>'Список домов'!#REF!-проверка!J5-проверка!X105</f>
        <v>#REF!</v>
      </c>
      <c r="K202" s="92" t="e">
        <f>'Список домов'!#REF!-проверка!K5-проверка!O105</f>
        <v>#REF!</v>
      </c>
      <c r="L202" s="92" t="e">
        <f>'Список домов'!#REF!-проверка!L5-проверка!AN105</f>
        <v>#REF!</v>
      </c>
      <c r="M202" s="92" t="e">
        <f>'Список домов'!#REF!-проверка!G105</f>
        <v>#REF!</v>
      </c>
      <c r="N202" s="92" t="e">
        <f>'Список домов'!#REF!-проверка!M5-проверка!N5-проверка!O5-проверка!H105-проверка!I105-проверка!J105</f>
        <v>#REF!</v>
      </c>
      <c r="O202" s="92" t="e">
        <f>'Список домов'!#REF!-проверка!P5-проверка!K105-проверка!C105-проверка!BC105</f>
        <v>#REF!</v>
      </c>
      <c r="P202" s="92" t="e">
        <f>'Список домов'!#REF!-проверка!AV105-проверка!BJ105</f>
        <v>#REF!</v>
      </c>
      <c r="Q202" s="92" t="e">
        <f>'Список домов'!#REF!-проверка!AR105-проверка!AS105-проверка!Q5</f>
        <v>#REF!</v>
      </c>
      <c r="R202" s="92" t="e">
        <f t="shared" si="1"/>
        <v>#REF!</v>
      </c>
    </row>
    <row r="203" spans="1:68" x14ac:dyDescent="0.25">
      <c r="B203" s="90" t="s">
        <v>4</v>
      </c>
      <c r="C203" s="91" t="e">
        <f>'Список домов'!#REF!-проверка!C6-проверка!AA106</f>
        <v>#REF!</v>
      </c>
      <c r="D203" s="91" t="e">
        <f>-D6-L106+'Список домов'!#REF!</f>
        <v>#REF!</v>
      </c>
      <c r="E203" s="92" t="e">
        <f>'Список домов'!#REF!-проверка!E6-проверка!W106</f>
        <v>#REF!</v>
      </c>
      <c r="F203" s="92" t="e">
        <f>'Список домов'!#REF!-проверка!F6-проверка!AL106</f>
        <v>#REF!</v>
      </c>
      <c r="G203" s="92" t="e">
        <f>'Список домов'!#REF!-проверка!G6-проверка!T106</f>
        <v>#REF!</v>
      </c>
      <c r="H203" s="92" t="e">
        <f>'Список домов'!#REF!-проверка!H6-проверка!M106</f>
        <v>#REF!</v>
      </c>
      <c r="I203" s="92" t="e">
        <f>'Список домов'!#REF!-проверка!I6-проверка!N106</f>
        <v>#REF!</v>
      </c>
      <c r="J203" s="92" t="e">
        <f>'Список домов'!#REF!-проверка!J6-проверка!X106</f>
        <v>#REF!</v>
      </c>
      <c r="K203" s="92" t="e">
        <f>'Список домов'!#REF!-проверка!K6-проверка!O106</f>
        <v>#REF!</v>
      </c>
      <c r="L203" s="92" t="e">
        <f>'Список домов'!#REF!-проверка!L6-проверка!AN106</f>
        <v>#REF!</v>
      </c>
      <c r="M203" s="92" t="e">
        <f>'Список домов'!#REF!-проверка!G106</f>
        <v>#REF!</v>
      </c>
      <c r="N203" s="92" t="e">
        <f>'Список домов'!#REF!-проверка!M6-проверка!N6-проверка!O6-проверка!H106-проверка!I106-проверка!J106</f>
        <v>#REF!</v>
      </c>
      <c r="O203" s="92" t="e">
        <f>'Список домов'!#REF!-проверка!P6-проверка!K106-проверка!C106-проверка!BC106</f>
        <v>#REF!</v>
      </c>
      <c r="P203" s="92" t="e">
        <f>'Список домов'!#REF!-проверка!AV106-проверка!BJ106</f>
        <v>#REF!</v>
      </c>
      <c r="Q203" s="92" t="e">
        <f>'Список домов'!#REF!-проверка!AR106-проверка!AS106-проверка!Q6</f>
        <v>#REF!</v>
      </c>
      <c r="R203" s="92" t="e">
        <f t="shared" si="1"/>
        <v>#REF!</v>
      </c>
    </row>
    <row r="204" spans="1:68" x14ac:dyDescent="0.25">
      <c r="B204" s="90" t="s">
        <v>5</v>
      </c>
      <c r="C204" s="91" t="e">
        <f>'Список домов'!#REF!-проверка!C7-проверка!AA107</f>
        <v>#REF!</v>
      </c>
      <c r="D204" s="91" t="e">
        <f>-D7-L107+'Список домов'!#REF!</f>
        <v>#REF!</v>
      </c>
      <c r="E204" s="92" t="e">
        <f>'Список домов'!#REF!-проверка!E7-проверка!W107</f>
        <v>#REF!</v>
      </c>
      <c r="F204" s="92" t="e">
        <f>'Список домов'!#REF!-проверка!F7-проверка!AL107</f>
        <v>#REF!</v>
      </c>
      <c r="G204" s="92" t="e">
        <f>'Список домов'!#REF!-проверка!G7-проверка!T107</f>
        <v>#REF!</v>
      </c>
      <c r="H204" s="92" t="e">
        <f>'Список домов'!#REF!-проверка!H7-проверка!M107</f>
        <v>#REF!</v>
      </c>
      <c r="I204" s="92" t="e">
        <f>'Список домов'!#REF!-проверка!I7-проверка!N107</f>
        <v>#REF!</v>
      </c>
      <c r="J204" s="92" t="e">
        <f>'Список домов'!#REF!-проверка!J7-проверка!X107</f>
        <v>#REF!</v>
      </c>
      <c r="K204" s="92" t="e">
        <f>'Список домов'!#REF!-проверка!K7-проверка!O107</f>
        <v>#REF!</v>
      </c>
      <c r="L204" s="92" t="e">
        <f>'Список домов'!#REF!-проверка!L7-проверка!AN107</f>
        <v>#REF!</v>
      </c>
      <c r="M204" s="92" t="e">
        <f>'Список домов'!#REF!-проверка!G107</f>
        <v>#REF!</v>
      </c>
      <c r="N204" s="92" t="e">
        <f>'Список домов'!#REF!-проверка!M7-проверка!N7-проверка!O7-проверка!H107-проверка!I107-проверка!J107</f>
        <v>#REF!</v>
      </c>
      <c r="O204" s="92" t="e">
        <f>'Список домов'!#REF!-проверка!P7-проверка!K107-проверка!C107-проверка!BC107</f>
        <v>#REF!</v>
      </c>
      <c r="P204" s="92" t="e">
        <f>'Список домов'!#REF!-проверка!AV107-проверка!BJ107</f>
        <v>#REF!</v>
      </c>
      <c r="Q204" s="92" t="e">
        <f>'Список домов'!#REF!-проверка!AR107-проверка!AS107-проверка!Q7</f>
        <v>#REF!</v>
      </c>
      <c r="R204" s="92" t="e">
        <f t="shared" si="1"/>
        <v>#REF!</v>
      </c>
    </row>
    <row r="205" spans="1:68" x14ac:dyDescent="0.25">
      <c r="B205" s="90" t="s">
        <v>6</v>
      </c>
      <c r="C205" s="91" t="e">
        <f>'Список домов'!#REF!-проверка!C8-проверка!AA108</f>
        <v>#REF!</v>
      </c>
      <c r="D205" s="91" t="e">
        <f>-D8-L108+'Список домов'!#REF!</f>
        <v>#REF!</v>
      </c>
      <c r="E205" s="92" t="e">
        <f>'Список домов'!#REF!-проверка!E8-проверка!W108</f>
        <v>#REF!</v>
      </c>
      <c r="F205" s="92" t="e">
        <f>'Список домов'!#REF!-проверка!F8-проверка!AL108</f>
        <v>#REF!</v>
      </c>
      <c r="G205" s="92" t="e">
        <f>'Список домов'!#REF!-проверка!G8-проверка!T108</f>
        <v>#REF!</v>
      </c>
      <c r="H205" s="92" t="e">
        <f>'Список домов'!#REF!-проверка!H8-проверка!M108</f>
        <v>#REF!</v>
      </c>
      <c r="I205" s="92" t="e">
        <f>'Список домов'!#REF!-проверка!I8-проверка!N108</f>
        <v>#REF!</v>
      </c>
      <c r="J205" s="92" t="e">
        <f>'Список домов'!#REF!-проверка!J8-проверка!X108</f>
        <v>#REF!</v>
      </c>
      <c r="K205" s="92" t="e">
        <f>'Список домов'!#REF!-проверка!K8-проверка!O108</f>
        <v>#REF!</v>
      </c>
      <c r="L205" s="92" t="e">
        <f>'Список домов'!#REF!-проверка!L8-проверка!AN108</f>
        <v>#REF!</v>
      </c>
      <c r="M205" s="92" t="e">
        <f>'Список домов'!#REF!-проверка!G108</f>
        <v>#REF!</v>
      </c>
      <c r="N205" s="92" t="e">
        <f>'Список домов'!#REF!-проверка!M8-проверка!N8-проверка!O8-проверка!H108-проверка!I108-проверка!J108</f>
        <v>#REF!</v>
      </c>
      <c r="O205" s="92" t="e">
        <f>'Список домов'!#REF!-проверка!P8-проверка!K108-проверка!C108-проверка!BC108</f>
        <v>#REF!</v>
      </c>
      <c r="P205" s="92" t="e">
        <f>'Список домов'!#REF!-проверка!AV108-проверка!BJ108</f>
        <v>#REF!</v>
      </c>
      <c r="Q205" s="92" t="e">
        <f>'Список домов'!#REF!-проверка!AR108-проверка!AS108-проверка!Q8</f>
        <v>#REF!</v>
      </c>
      <c r="R205" s="92" t="e">
        <f t="shared" si="1"/>
        <v>#REF!</v>
      </c>
    </row>
    <row r="206" spans="1:68" x14ac:dyDescent="0.25">
      <c r="B206" s="90" t="s">
        <v>7</v>
      </c>
      <c r="C206" s="91" t="e">
        <f>'Список домов'!#REF!-проверка!C9-проверка!AA109</f>
        <v>#REF!</v>
      </c>
      <c r="D206" s="91" t="e">
        <f>-D9-L109+'Список домов'!#REF!</f>
        <v>#REF!</v>
      </c>
      <c r="E206" s="92" t="e">
        <f>'Список домов'!#REF!-проверка!E9-проверка!W109</f>
        <v>#REF!</v>
      </c>
      <c r="F206" s="92" t="e">
        <f>'Список домов'!#REF!-проверка!F9-проверка!AL109</f>
        <v>#REF!</v>
      </c>
      <c r="G206" s="92" t="e">
        <f>'Список домов'!#REF!-проверка!G9-проверка!T109</f>
        <v>#REF!</v>
      </c>
      <c r="H206" s="92" t="e">
        <f>'Список домов'!#REF!-проверка!H9-проверка!M109</f>
        <v>#REF!</v>
      </c>
      <c r="I206" s="92" t="e">
        <f>'Список домов'!#REF!-проверка!I9-проверка!N109</f>
        <v>#REF!</v>
      </c>
      <c r="J206" s="92" t="e">
        <f>'Список домов'!#REF!-проверка!J9-проверка!X109</f>
        <v>#REF!</v>
      </c>
      <c r="K206" s="92" t="e">
        <f>'Список домов'!#REF!-проверка!K9-проверка!O109</f>
        <v>#REF!</v>
      </c>
      <c r="L206" s="92" t="e">
        <f>'Список домов'!#REF!-проверка!L9-проверка!AN109</f>
        <v>#REF!</v>
      </c>
      <c r="M206" s="92" t="e">
        <f>'Список домов'!#REF!-проверка!G109</f>
        <v>#REF!</v>
      </c>
      <c r="N206" s="92" t="e">
        <f>'Список домов'!#REF!-проверка!M9-проверка!N9-проверка!O9-проверка!H109-проверка!I109-проверка!J109</f>
        <v>#REF!</v>
      </c>
      <c r="O206" s="92" t="e">
        <f>'Список домов'!#REF!-проверка!P9-проверка!K109-проверка!C109-проверка!BC109</f>
        <v>#REF!</v>
      </c>
      <c r="P206" s="92" t="e">
        <f>'Список домов'!#REF!-проверка!AV109-проверка!BJ109</f>
        <v>#REF!</v>
      </c>
      <c r="Q206" s="92" t="e">
        <f>'Список домов'!#REF!-проверка!AR109-проверка!AS109-проверка!Q9</f>
        <v>#REF!</v>
      </c>
      <c r="R206" s="92" t="e">
        <f t="shared" si="1"/>
        <v>#REF!</v>
      </c>
    </row>
    <row r="207" spans="1:68" x14ac:dyDescent="0.25">
      <c r="B207" s="90" t="s">
        <v>8</v>
      </c>
      <c r="C207" s="91" t="e">
        <f>'Список домов'!#REF!-проверка!C10-проверка!AA110</f>
        <v>#REF!</v>
      </c>
      <c r="D207" s="91" t="e">
        <f>-D10-L110+'Список домов'!#REF!</f>
        <v>#REF!</v>
      </c>
      <c r="E207" s="92" t="e">
        <f>'Список домов'!#REF!-проверка!E10-проверка!W110</f>
        <v>#REF!</v>
      </c>
      <c r="F207" s="92" t="e">
        <f>'Список домов'!#REF!-проверка!F10-проверка!AL110</f>
        <v>#REF!</v>
      </c>
      <c r="G207" s="92" t="e">
        <f>'Список домов'!#REF!-проверка!G10-проверка!T110</f>
        <v>#REF!</v>
      </c>
      <c r="H207" s="92" t="e">
        <f>'Список домов'!#REF!-проверка!H10-проверка!M110</f>
        <v>#REF!</v>
      </c>
      <c r="I207" s="92" t="e">
        <f>'Список домов'!#REF!-проверка!I10-проверка!N110</f>
        <v>#REF!</v>
      </c>
      <c r="J207" s="92" t="e">
        <f>'Список домов'!#REF!-проверка!J10-проверка!X110</f>
        <v>#REF!</v>
      </c>
      <c r="K207" s="92" t="e">
        <f>'Список домов'!#REF!-проверка!K10-проверка!O110</f>
        <v>#REF!</v>
      </c>
      <c r="L207" s="92" t="e">
        <f>'Список домов'!#REF!-проверка!L10-проверка!AN110</f>
        <v>#REF!</v>
      </c>
      <c r="M207" s="92" t="e">
        <f>'Список домов'!#REF!-проверка!G110</f>
        <v>#REF!</v>
      </c>
      <c r="N207" s="92" t="e">
        <f>'Список домов'!#REF!-проверка!M10-проверка!N10-проверка!O10-проверка!H110-проверка!I110-проверка!J110</f>
        <v>#REF!</v>
      </c>
      <c r="O207" s="92" t="e">
        <f>'Список домов'!#REF!-проверка!P10-проверка!K110-проверка!C110-проверка!BC110</f>
        <v>#REF!</v>
      </c>
      <c r="P207" s="92" t="e">
        <f>'Список домов'!#REF!-проверка!AV110-проверка!BJ110</f>
        <v>#REF!</v>
      </c>
      <c r="Q207" s="92" t="e">
        <f>'Список домов'!#REF!-проверка!AR110-проверка!AS110-проверка!Q10</f>
        <v>#REF!</v>
      </c>
      <c r="R207" s="92" t="e">
        <f t="shared" si="1"/>
        <v>#REF!</v>
      </c>
    </row>
    <row r="208" spans="1:68" x14ac:dyDescent="0.25">
      <c r="B208" s="90" t="s">
        <v>9</v>
      </c>
      <c r="C208" s="91" t="e">
        <f>'Список домов'!#REF!-проверка!C11-проверка!AA111</f>
        <v>#REF!</v>
      </c>
      <c r="D208" s="91" t="e">
        <f>-D11-L111+'Список домов'!#REF!</f>
        <v>#REF!</v>
      </c>
      <c r="E208" s="130" t="e">
        <f>'Список домов'!#REF!-проверка!E11-проверка!W111</f>
        <v>#REF!</v>
      </c>
      <c r="F208" s="92" t="e">
        <f>'Список домов'!#REF!-проверка!F11-проверка!AL111</f>
        <v>#REF!</v>
      </c>
      <c r="G208" s="92" t="e">
        <f>'Список домов'!#REF!-проверка!G11-проверка!T111</f>
        <v>#REF!</v>
      </c>
      <c r="H208" s="92" t="e">
        <f>'Список домов'!#REF!-проверка!H11-проверка!M111</f>
        <v>#REF!</v>
      </c>
      <c r="I208" s="92" t="e">
        <f>'Список домов'!#REF!-проверка!I11-проверка!N111</f>
        <v>#REF!</v>
      </c>
      <c r="J208" s="92" t="e">
        <f>'Список домов'!#REF!-проверка!J11-проверка!X111</f>
        <v>#REF!</v>
      </c>
      <c r="K208" s="92" t="e">
        <f>'Список домов'!#REF!-проверка!K11-проверка!O111</f>
        <v>#REF!</v>
      </c>
      <c r="L208" s="92" t="e">
        <f>'Список домов'!#REF!-проверка!L11-проверка!AN111</f>
        <v>#REF!</v>
      </c>
      <c r="M208" s="92" t="e">
        <f>'Список домов'!#REF!-проверка!G111</f>
        <v>#REF!</v>
      </c>
      <c r="N208" s="131" t="e">
        <f>'Список домов'!#REF!-проверка!M11-проверка!N11-проверка!O11-проверка!H111-проверка!I111-проверка!J111</f>
        <v>#REF!</v>
      </c>
      <c r="O208" s="131" t="e">
        <f>'Список домов'!#REF!-проверка!P11-проверка!K111-проверка!C111-проверка!BC111</f>
        <v>#REF!</v>
      </c>
      <c r="P208" s="131" t="e">
        <f>'Список домов'!#REF!-проверка!AV111-проверка!BJ111</f>
        <v>#REF!</v>
      </c>
      <c r="Q208" s="131" t="e">
        <f>'Список домов'!#REF!-проверка!AR111-проверка!AS111-проверка!Q11</f>
        <v>#REF!</v>
      </c>
      <c r="R208" s="92" t="e">
        <f>SUM(C208:Q208)-S208</f>
        <v>#REF!</v>
      </c>
      <c r="S208" s="92">
        <v>31876.280000000104</v>
      </c>
      <c r="T208" s="132" t="s">
        <v>436</v>
      </c>
    </row>
    <row r="209" spans="2:20" x14ac:dyDescent="0.25">
      <c r="B209" s="90" t="s">
        <v>10</v>
      </c>
      <c r="C209" s="91" t="e">
        <f>'Список домов'!#REF!-проверка!C12-проверка!AA112</f>
        <v>#REF!</v>
      </c>
      <c r="D209" s="91" t="e">
        <f>-D12-L112+'Список домов'!#REF!</f>
        <v>#REF!</v>
      </c>
      <c r="E209" s="130" t="e">
        <f>'Список домов'!#REF!-проверка!E12-проверка!W112</f>
        <v>#REF!</v>
      </c>
      <c r="F209" s="92" t="e">
        <f>'Список домов'!#REF!-проверка!F12-проверка!AL112</f>
        <v>#REF!</v>
      </c>
      <c r="G209" s="92" t="e">
        <f>'Список домов'!#REF!-проверка!G12-проверка!T112</f>
        <v>#REF!</v>
      </c>
      <c r="H209" s="92" t="e">
        <f>'Список домов'!#REF!-проверка!H12-проверка!M112</f>
        <v>#REF!</v>
      </c>
      <c r="I209" s="92" t="e">
        <f>'Список домов'!#REF!-проверка!I12-проверка!N112</f>
        <v>#REF!</v>
      </c>
      <c r="J209" s="92" t="e">
        <f>'Список домов'!#REF!-проверка!J12-проверка!X112</f>
        <v>#REF!</v>
      </c>
      <c r="K209" s="92" t="e">
        <f>'Список домов'!#REF!-проверка!K12-проверка!O112</f>
        <v>#REF!</v>
      </c>
      <c r="L209" s="92" t="e">
        <f>'Список домов'!#REF!-проверка!L12-проверка!AN112</f>
        <v>#REF!</v>
      </c>
      <c r="M209" s="92" t="e">
        <f>'Список домов'!#REF!-проверка!G112</f>
        <v>#REF!</v>
      </c>
      <c r="N209" s="131" t="e">
        <f>'Список домов'!#REF!-проверка!M12-проверка!N12-проверка!O12-проверка!H112-проверка!I112-проверка!J112</f>
        <v>#REF!</v>
      </c>
      <c r="O209" s="131" t="e">
        <f>'Список домов'!#REF!-проверка!P12-проверка!K112-проверка!C112-проверка!BC112</f>
        <v>#REF!</v>
      </c>
      <c r="P209" s="131" t="e">
        <f>'Список домов'!#REF!-проверка!AV112-проверка!BJ112</f>
        <v>#REF!</v>
      </c>
      <c r="Q209" s="131" t="e">
        <f>'Список домов'!#REF!-проверка!AR112-проверка!AS112-проверка!Q12</f>
        <v>#REF!</v>
      </c>
      <c r="R209" s="92" t="e">
        <f>SUM(C209:Q209)-S209</f>
        <v>#REF!</v>
      </c>
      <c r="S209" s="92">
        <v>806044.81999999925</v>
      </c>
      <c r="T209" s="132" t="s">
        <v>436</v>
      </c>
    </row>
    <row r="210" spans="2:20" x14ac:dyDescent="0.25">
      <c r="B210" s="90" t="s">
        <v>11</v>
      </c>
      <c r="C210" s="91" t="e">
        <f>'Список домов'!#REF!-проверка!C13-проверка!AA113</f>
        <v>#REF!</v>
      </c>
      <c r="D210" s="91" t="e">
        <f>-D13-L113+'Список домов'!#REF!</f>
        <v>#REF!</v>
      </c>
      <c r="E210" s="92" t="e">
        <f>'Список домов'!#REF!-проверка!E13-проверка!W113</f>
        <v>#REF!</v>
      </c>
      <c r="F210" s="92" t="e">
        <f>'Список домов'!#REF!-проверка!F13-проверка!AL113</f>
        <v>#REF!</v>
      </c>
      <c r="G210" s="92" t="e">
        <f>'Список домов'!#REF!-проверка!G13-проверка!T113</f>
        <v>#REF!</v>
      </c>
      <c r="H210" s="92" t="e">
        <f>'Список домов'!#REF!-проверка!H13-проверка!M113</f>
        <v>#REF!</v>
      </c>
      <c r="I210" s="92" t="e">
        <f>'Список домов'!#REF!-проверка!I13-проверка!N113</f>
        <v>#REF!</v>
      </c>
      <c r="J210" s="92" t="e">
        <f>'Список домов'!#REF!-проверка!J13-проверка!X113</f>
        <v>#REF!</v>
      </c>
      <c r="K210" s="92" t="e">
        <f>'Список домов'!#REF!-проверка!K13-проверка!O113</f>
        <v>#REF!</v>
      </c>
      <c r="L210" s="92" t="e">
        <f>'Список домов'!#REF!-проверка!L13-проверка!AN113</f>
        <v>#REF!</v>
      </c>
      <c r="M210" s="92" t="e">
        <f>'Список домов'!#REF!-проверка!G113</f>
        <v>#REF!</v>
      </c>
      <c r="N210" s="130" t="e">
        <f>'Список домов'!#REF!-проверка!M13-проверка!N13-проверка!O13-проверка!H113-проверка!I113-проверка!J113</f>
        <v>#REF!</v>
      </c>
      <c r="O210" s="92" t="e">
        <f>'Список домов'!#REF!-проверка!P13-проверка!K113-проверка!C113-проверка!BC113</f>
        <v>#REF!</v>
      </c>
      <c r="P210" s="92" t="e">
        <f>'Список домов'!#REF!-проверка!AV113-проверка!BJ113</f>
        <v>#REF!</v>
      </c>
      <c r="Q210" s="92" t="e">
        <f>'Список домов'!#REF!-проверка!AR113-проверка!AS113-проверка!Q13</f>
        <v>#REF!</v>
      </c>
      <c r="R210" s="92" t="e">
        <f t="shared" si="1"/>
        <v>#REF!</v>
      </c>
      <c r="T210" s="132"/>
    </row>
    <row r="211" spans="2:20" x14ac:dyDescent="0.25">
      <c r="B211" s="90" t="s">
        <v>12</v>
      </c>
      <c r="C211" s="91" t="e">
        <f>'Список домов'!#REF!-проверка!C14-проверка!AA114</f>
        <v>#REF!</v>
      </c>
      <c r="D211" s="91" t="e">
        <f>-D14-L114+'Список домов'!#REF!</f>
        <v>#REF!</v>
      </c>
      <c r="E211" s="92" t="e">
        <f>'Список домов'!#REF!-проверка!E14-проверка!W114</f>
        <v>#REF!</v>
      </c>
      <c r="F211" s="92" t="e">
        <f>'Список домов'!#REF!-проверка!F14-проверка!AL114</f>
        <v>#REF!</v>
      </c>
      <c r="G211" s="92" t="e">
        <f>'Список домов'!#REF!-проверка!G14-проверка!T114</f>
        <v>#REF!</v>
      </c>
      <c r="H211" s="92" t="e">
        <f>'Список домов'!#REF!-проверка!H14-проверка!M114</f>
        <v>#REF!</v>
      </c>
      <c r="I211" s="92" t="e">
        <f>'Список домов'!#REF!-проверка!I14-проверка!N114</f>
        <v>#REF!</v>
      </c>
      <c r="J211" s="92" t="e">
        <f>'Список домов'!#REF!-проверка!J14-проверка!X114</f>
        <v>#REF!</v>
      </c>
      <c r="K211" s="92" t="e">
        <f>'Список домов'!#REF!-проверка!K14-проверка!O114</f>
        <v>#REF!</v>
      </c>
      <c r="L211" s="92" t="e">
        <f>'Список домов'!#REF!-проверка!L14-проверка!AN114</f>
        <v>#REF!</v>
      </c>
      <c r="M211" s="92" t="e">
        <f>'Список домов'!#REF!-проверка!G114</f>
        <v>#REF!</v>
      </c>
      <c r="N211" s="92" t="e">
        <f>'Список домов'!#REF!-проверка!M14-проверка!N14-проверка!O14-проверка!H114-проверка!I114-проверка!J114</f>
        <v>#REF!</v>
      </c>
      <c r="O211" s="92" t="e">
        <f>'Список домов'!#REF!-проверка!P14-проверка!K114-проверка!C114-проверка!BC114</f>
        <v>#REF!</v>
      </c>
      <c r="P211" s="92" t="e">
        <f>'Список домов'!#REF!-проверка!AV114-проверка!BJ114</f>
        <v>#REF!</v>
      </c>
      <c r="Q211" s="92" t="e">
        <f>'Список домов'!#REF!-проверка!AR114-проверка!AS114-проверка!Q14</f>
        <v>#REF!</v>
      </c>
      <c r="R211" s="92" t="e">
        <f t="shared" si="1"/>
        <v>#REF!</v>
      </c>
    </row>
    <row r="212" spans="2:20" x14ac:dyDescent="0.25">
      <c r="B212" s="90" t="s">
        <v>13</v>
      </c>
      <c r="C212" s="91" t="e">
        <f>'Список домов'!#REF!-проверка!C15-проверка!AA115</f>
        <v>#REF!</v>
      </c>
      <c r="D212" s="91" t="e">
        <f>-D15-L115+'Список домов'!#REF!</f>
        <v>#REF!</v>
      </c>
      <c r="E212" s="92" t="e">
        <f>'Список домов'!#REF!-проверка!E15-проверка!W115</f>
        <v>#REF!</v>
      </c>
      <c r="F212" s="92" t="e">
        <f>'Список домов'!#REF!-проверка!F15-проверка!AL115</f>
        <v>#REF!</v>
      </c>
      <c r="G212" s="92" t="e">
        <f>'Список домов'!#REF!-проверка!G15-проверка!T115</f>
        <v>#REF!</v>
      </c>
      <c r="H212" s="92" t="e">
        <f>'Список домов'!#REF!-проверка!H15-проверка!M115</f>
        <v>#REF!</v>
      </c>
      <c r="I212" s="92" t="e">
        <f>'Список домов'!#REF!-проверка!I15-проверка!N115</f>
        <v>#REF!</v>
      </c>
      <c r="J212" s="92" t="e">
        <f>'Список домов'!#REF!-проверка!J15-проверка!X115</f>
        <v>#REF!</v>
      </c>
      <c r="K212" s="92" t="e">
        <f>'Список домов'!#REF!-проверка!K15-проверка!O115</f>
        <v>#REF!</v>
      </c>
      <c r="L212" s="92" t="e">
        <f>'Список домов'!#REF!-проверка!L15-проверка!AN115</f>
        <v>#REF!</v>
      </c>
      <c r="M212" s="92" t="e">
        <f>'Список домов'!#REF!-проверка!G115</f>
        <v>#REF!</v>
      </c>
      <c r="N212" s="92" t="e">
        <f>'Список домов'!#REF!-проверка!M15-проверка!N15-проверка!O15-проверка!H115-проверка!I115-проверка!J115</f>
        <v>#REF!</v>
      </c>
      <c r="O212" s="92" t="e">
        <f>'Список домов'!#REF!-проверка!P15-проверка!K115-проверка!C115-проверка!BC115</f>
        <v>#REF!</v>
      </c>
      <c r="P212" s="92" t="e">
        <f>'Список домов'!#REF!-проверка!AV115-проверка!BJ115</f>
        <v>#REF!</v>
      </c>
      <c r="Q212" s="92" t="e">
        <f>'Список домов'!#REF!-проверка!AR115-проверка!AS115-проверка!Q15</f>
        <v>#REF!</v>
      </c>
      <c r="R212" s="92" t="e">
        <f t="shared" si="1"/>
        <v>#REF!</v>
      </c>
    </row>
    <row r="213" spans="2:20" x14ac:dyDescent="0.25">
      <c r="B213" s="90" t="s">
        <v>14</v>
      </c>
      <c r="C213" s="91" t="e">
        <f>'Список домов'!#REF!-проверка!C16-проверка!AA116</f>
        <v>#REF!</v>
      </c>
      <c r="D213" s="91" t="e">
        <f>-D16-L116+'Список домов'!#REF!</f>
        <v>#REF!</v>
      </c>
      <c r="E213" s="92" t="e">
        <f>'Список домов'!#REF!-проверка!E16-проверка!W116</f>
        <v>#REF!</v>
      </c>
      <c r="F213" s="92" t="e">
        <f>'Список домов'!#REF!-проверка!F16-проверка!AL116</f>
        <v>#REF!</v>
      </c>
      <c r="G213" s="92" t="e">
        <f>'Список домов'!#REF!-проверка!G16-проверка!T116</f>
        <v>#REF!</v>
      </c>
      <c r="H213" s="92" t="e">
        <f>'Список домов'!#REF!-проверка!H16-проверка!M116</f>
        <v>#REF!</v>
      </c>
      <c r="I213" s="92" t="e">
        <f>'Список домов'!#REF!-проверка!I16-проверка!N116</f>
        <v>#REF!</v>
      </c>
      <c r="J213" s="92" t="e">
        <f>'Список домов'!#REF!-проверка!J16-проверка!X116</f>
        <v>#REF!</v>
      </c>
      <c r="K213" s="92" t="e">
        <f>'Список домов'!#REF!-проверка!K16-проверка!O116</f>
        <v>#REF!</v>
      </c>
      <c r="L213" s="92" t="e">
        <f>'Список домов'!#REF!-проверка!L16-проверка!AN116</f>
        <v>#REF!</v>
      </c>
      <c r="M213" s="92" t="e">
        <f>'Список домов'!#REF!-проверка!G116</f>
        <v>#REF!</v>
      </c>
      <c r="N213" s="92" t="e">
        <f>'Список домов'!#REF!-проверка!M16-проверка!N16-проверка!O16-проверка!H116-проверка!I116-проверка!J116</f>
        <v>#REF!</v>
      </c>
      <c r="O213" s="92" t="e">
        <f>'Список домов'!#REF!-проверка!P16-проверка!K116-проверка!C116-проверка!BC116</f>
        <v>#REF!</v>
      </c>
      <c r="P213" s="92" t="e">
        <f>'Список домов'!#REF!-проверка!AV116-проверка!BJ116</f>
        <v>#REF!</v>
      </c>
      <c r="Q213" s="92" t="e">
        <f>'Список домов'!#REF!-проверка!AR116-проверка!AS116-проверка!Q16</f>
        <v>#REF!</v>
      </c>
      <c r="R213" s="92" t="e">
        <f t="shared" si="1"/>
        <v>#REF!</v>
      </c>
    </row>
    <row r="214" spans="2:20" x14ac:dyDescent="0.25">
      <c r="B214" s="90" t="s">
        <v>15</v>
      </c>
      <c r="C214" s="91" t="e">
        <f>'Список домов'!#REF!-проверка!C17-проверка!AA117</f>
        <v>#REF!</v>
      </c>
      <c r="D214" s="91" t="e">
        <f>-D17-L117+'Список домов'!#REF!</f>
        <v>#REF!</v>
      </c>
      <c r="E214" s="92" t="e">
        <f>'Список домов'!#REF!-проверка!E17-проверка!W117</f>
        <v>#REF!</v>
      </c>
      <c r="F214" s="92" t="e">
        <f>'Список домов'!#REF!-проверка!F17-проверка!AL117</f>
        <v>#REF!</v>
      </c>
      <c r="G214" s="92" t="e">
        <f>'Список домов'!#REF!-проверка!G17-проверка!T117</f>
        <v>#REF!</v>
      </c>
      <c r="H214" s="92" t="e">
        <f>'Список домов'!#REF!-проверка!H17-проверка!M117</f>
        <v>#REF!</v>
      </c>
      <c r="I214" s="92" t="e">
        <f>'Список домов'!#REF!-проверка!I17-проверка!N117</f>
        <v>#REF!</v>
      </c>
      <c r="J214" s="92" t="e">
        <f>'Список домов'!#REF!-проверка!J17-проверка!X117</f>
        <v>#REF!</v>
      </c>
      <c r="K214" s="92" t="e">
        <f>'Список домов'!#REF!-проверка!K17-проверка!O117</f>
        <v>#REF!</v>
      </c>
      <c r="L214" s="92" t="e">
        <f>'Список домов'!#REF!-проверка!L17-проверка!AN117</f>
        <v>#REF!</v>
      </c>
      <c r="M214" s="92" t="e">
        <f>'Список домов'!#REF!-проверка!G117</f>
        <v>#REF!</v>
      </c>
      <c r="N214" s="92" t="e">
        <f>'Список домов'!#REF!-проверка!M17-проверка!N17-проверка!O17-проверка!H117-проверка!I117-проверка!J117</f>
        <v>#REF!</v>
      </c>
      <c r="O214" s="92" t="e">
        <f>'Список домов'!#REF!-проверка!P17-проверка!K117-проверка!C117-проверка!BC117</f>
        <v>#REF!</v>
      </c>
      <c r="P214" s="92" t="e">
        <f>'Список домов'!#REF!-проверка!AV117-проверка!BJ117</f>
        <v>#REF!</v>
      </c>
      <c r="Q214" s="92" t="e">
        <f>'Список домов'!#REF!-проверка!AR117-проверка!AS117-проверка!Q17</f>
        <v>#REF!</v>
      </c>
      <c r="R214" s="92" t="e">
        <f t="shared" si="1"/>
        <v>#REF!</v>
      </c>
    </row>
    <row r="215" spans="2:20" x14ac:dyDescent="0.25">
      <c r="B215" s="90" t="s">
        <v>16</v>
      </c>
      <c r="C215" s="91" t="e">
        <f>'Список домов'!#REF!-проверка!C18-проверка!AA118</f>
        <v>#REF!</v>
      </c>
      <c r="D215" s="91" t="e">
        <f>-D18-L118+'Список домов'!#REF!</f>
        <v>#REF!</v>
      </c>
      <c r="E215" s="92" t="e">
        <f>'Список домов'!#REF!-проверка!E18-проверка!W118</f>
        <v>#REF!</v>
      </c>
      <c r="F215" s="92" t="e">
        <f>'Список домов'!#REF!-проверка!F18-проверка!AL118</f>
        <v>#REF!</v>
      </c>
      <c r="G215" s="92" t="e">
        <f>'Список домов'!#REF!-проверка!G18-проверка!T118</f>
        <v>#REF!</v>
      </c>
      <c r="H215" s="92" t="e">
        <f>'Список домов'!#REF!-проверка!H18-проверка!M118</f>
        <v>#REF!</v>
      </c>
      <c r="I215" s="92" t="e">
        <f>'Список домов'!#REF!-проверка!I18-проверка!N118</f>
        <v>#REF!</v>
      </c>
      <c r="J215" s="92" t="e">
        <f>'Список домов'!#REF!-проверка!J18-проверка!X118</f>
        <v>#REF!</v>
      </c>
      <c r="K215" s="92" t="e">
        <f>'Список домов'!#REF!-проверка!K18-проверка!O118</f>
        <v>#REF!</v>
      </c>
      <c r="L215" s="92" t="e">
        <f>'Список домов'!#REF!-проверка!L18-проверка!AN118</f>
        <v>#REF!</v>
      </c>
      <c r="M215" s="92" t="e">
        <f>'Список домов'!#REF!-проверка!G118</f>
        <v>#REF!</v>
      </c>
      <c r="N215" s="92" t="e">
        <f>'Список домов'!#REF!-проверка!M18-проверка!N18-проверка!O18-проверка!H118-проверка!I118-проверка!J118</f>
        <v>#REF!</v>
      </c>
      <c r="O215" s="92" t="e">
        <f>'Список домов'!#REF!-проверка!P18-проверка!K118-проверка!C118-проверка!BC118</f>
        <v>#REF!</v>
      </c>
      <c r="P215" s="92" t="e">
        <f>'Список домов'!#REF!-проверка!AV118-проверка!BJ118</f>
        <v>#REF!</v>
      </c>
      <c r="Q215" s="92" t="e">
        <f>'Список домов'!#REF!-проверка!AR118-проверка!AS118-проверка!Q18</f>
        <v>#REF!</v>
      </c>
      <c r="R215" s="92" t="e">
        <f t="shared" si="1"/>
        <v>#REF!</v>
      </c>
    </row>
    <row r="216" spans="2:20" x14ac:dyDescent="0.25">
      <c r="B216" s="90" t="s">
        <v>17</v>
      </c>
      <c r="C216" s="91" t="e">
        <f>'Список домов'!#REF!-проверка!C19-проверка!AA119</f>
        <v>#REF!</v>
      </c>
      <c r="D216" s="91" t="e">
        <f>-D19-L119+'Список домов'!#REF!</f>
        <v>#REF!</v>
      </c>
      <c r="E216" s="92" t="e">
        <f>'Список домов'!#REF!-проверка!E19-проверка!W119</f>
        <v>#REF!</v>
      </c>
      <c r="F216" s="92" t="e">
        <f>'Список домов'!#REF!-проверка!F19-проверка!AL119</f>
        <v>#REF!</v>
      </c>
      <c r="G216" s="92" t="e">
        <f>'Список домов'!#REF!-проверка!G19-проверка!T119</f>
        <v>#REF!</v>
      </c>
      <c r="H216" s="92" t="e">
        <f>'Список домов'!#REF!-проверка!H19-проверка!M119</f>
        <v>#REF!</v>
      </c>
      <c r="I216" s="92" t="e">
        <f>'Список домов'!#REF!-проверка!I19-проверка!N119</f>
        <v>#REF!</v>
      </c>
      <c r="J216" s="92" t="e">
        <f>'Список домов'!#REF!-проверка!J19-проверка!X119</f>
        <v>#REF!</v>
      </c>
      <c r="K216" s="92" t="e">
        <f>'Список домов'!#REF!-проверка!K19-проверка!O119</f>
        <v>#REF!</v>
      </c>
      <c r="L216" s="92" t="e">
        <f>'Список домов'!#REF!-проверка!L19-проверка!AN119</f>
        <v>#REF!</v>
      </c>
      <c r="M216" s="92" t="e">
        <f>'Список домов'!#REF!-проверка!G119</f>
        <v>#REF!</v>
      </c>
      <c r="N216" s="92" t="e">
        <f>'Список домов'!#REF!-проверка!M19-проверка!N19-проверка!O19-проверка!H119-проверка!I119-проверка!J119</f>
        <v>#REF!</v>
      </c>
      <c r="O216" s="92" t="e">
        <f>'Список домов'!#REF!-проверка!P19-проверка!K119-проверка!C119-проверка!BC119</f>
        <v>#REF!</v>
      </c>
      <c r="P216" s="92" t="e">
        <f>'Список домов'!#REF!-проверка!AV119-проверка!BJ119</f>
        <v>#REF!</v>
      </c>
      <c r="Q216" s="92" t="e">
        <f>'Список домов'!#REF!-проверка!AR119-проверка!AS119-проверка!Q19</f>
        <v>#REF!</v>
      </c>
      <c r="R216" s="92" t="e">
        <f t="shared" si="1"/>
        <v>#REF!</v>
      </c>
    </row>
    <row r="217" spans="2:20" x14ac:dyDescent="0.25">
      <c r="B217" s="90" t="s">
        <v>18</v>
      </c>
      <c r="C217" s="91" t="e">
        <f>'Список домов'!#REF!-проверка!C20-проверка!AA120</f>
        <v>#REF!</v>
      </c>
      <c r="D217" s="91" t="e">
        <f>-D20-L120+'Список домов'!#REF!</f>
        <v>#REF!</v>
      </c>
      <c r="E217" s="92" t="e">
        <f>'Список домов'!#REF!-проверка!E20-проверка!W120</f>
        <v>#REF!</v>
      </c>
      <c r="F217" s="92" t="e">
        <f>'Список домов'!#REF!-проверка!F20-проверка!AL120</f>
        <v>#REF!</v>
      </c>
      <c r="G217" s="92" t="e">
        <f>'Список домов'!#REF!-проверка!G20-проверка!T120</f>
        <v>#REF!</v>
      </c>
      <c r="H217" s="92" t="e">
        <f>'Список домов'!#REF!-проверка!H20-проверка!M120</f>
        <v>#REF!</v>
      </c>
      <c r="I217" s="92" t="e">
        <f>'Список домов'!#REF!-проверка!I20-проверка!N120</f>
        <v>#REF!</v>
      </c>
      <c r="J217" s="92" t="e">
        <f>'Список домов'!#REF!-проверка!J20-проверка!X120</f>
        <v>#REF!</v>
      </c>
      <c r="K217" s="92" t="e">
        <f>'Список домов'!#REF!-проверка!K20-проверка!O120</f>
        <v>#REF!</v>
      </c>
      <c r="L217" s="92" t="e">
        <f>'Список домов'!#REF!-проверка!L20-проверка!AN120</f>
        <v>#REF!</v>
      </c>
      <c r="M217" s="92" t="e">
        <f>'Список домов'!#REF!-проверка!G120</f>
        <v>#REF!</v>
      </c>
      <c r="N217" s="92" t="e">
        <f>'Список домов'!#REF!-проверка!M20-проверка!N20-проверка!O20-проверка!H120-проверка!I120-проверка!J120</f>
        <v>#REF!</v>
      </c>
      <c r="O217" s="92" t="e">
        <f>'Список домов'!#REF!-проверка!P20-проверка!K120-проверка!C120-проверка!BC120</f>
        <v>#REF!</v>
      </c>
      <c r="P217" s="92" t="e">
        <f>'Список домов'!#REF!-проверка!AV120-проверка!BJ120</f>
        <v>#REF!</v>
      </c>
      <c r="Q217" s="92" t="e">
        <f>'Список домов'!#REF!-проверка!AR120-проверка!AS120-проверка!Q20</f>
        <v>#REF!</v>
      </c>
      <c r="R217" s="92" t="e">
        <f t="shared" si="1"/>
        <v>#REF!</v>
      </c>
    </row>
    <row r="218" spans="2:20" x14ac:dyDescent="0.25">
      <c r="B218" s="90" t="s">
        <v>19</v>
      </c>
      <c r="C218" s="91" t="e">
        <f>'Список домов'!#REF!-проверка!C21-проверка!AA121</f>
        <v>#REF!</v>
      </c>
      <c r="D218" s="91" t="e">
        <f>-D21-L121+'Список домов'!#REF!</f>
        <v>#REF!</v>
      </c>
      <c r="E218" s="92" t="e">
        <f>'Список домов'!#REF!-проверка!E21-проверка!W121</f>
        <v>#REF!</v>
      </c>
      <c r="F218" s="92" t="e">
        <f>'Список домов'!#REF!-проверка!F21-проверка!AL121</f>
        <v>#REF!</v>
      </c>
      <c r="G218" s="92" t="e">
        <f>'Список домов'!#REF!-проверка!G21-проверка!T121</f>
        <v>#REF!</v>
      </c>
      <c r="H218" s="92" t="e">
        <f>'Список домов'!#REF!-проверка!H21-проверка!M121</f>
        <v>#REF!</v>
      </c>
      <c r="I218" s="92" t="e">
        <f>'Список домов'!#REF!-проверка!I21-проверка!N121</f>
        <v>#REF!</v>
      </c>
      <c r="J218" s="92" t="e">
        <f>'Список домов'!#REF!-проверка!J21-проверка!X121</f>
        <v>#REF!</v>
      </c>
      <c r="K218" s="92" t="e">
        <f>'Список домов'!#REF!-проверка!K21-проверка!O121</f>
        <v>#REF!</v>
      </c>
      <c r="L218" s="92" t="e">
        <f>'Список домов'!#REF!-проверка!L21-проверка!AN121</f>
        <v>#REF!</v>
      </c>
      <c r="M218" s="92" t="e">
        <f>'Список домов'!#REF!-проверка!G121</f>
        <v>#REF!</v>
      </c>
      <c r="N218" s="92" t="e">
        <f>'Список домов'!#REF!-проверка!M21-проверка!N21-проверка!O21-проверка!H121-проверка!I121-проверка!J121</f>
        <v>#REF!</v>
      </c>
      <c r="O218" s="92" t="e">
        <f>'Список домов'!#REF!-проверка!P21-проверка!K121-проверка!C121-проверка!BC121</f>
        <v>#REF!</v>
      </c>
      <c r="P218" s="92" t="e">
        <f>'Список домов'!#REF!-проверка!AV121-проверка!BJ121</f>
        <v>#REF!</v>
      </c>
      <c r="Q218" s="92" t="e">
        <f>'Список домов'!#REF!-проверка!AR121-проверка!AS121-проверка!Q21</f>
        <v>#REF!</v>
      </c>
      <c r="R218" s="92" t="e">
        <f t="shared" si="1"/>
        <v>#REF!</v>
      </c>
    </row>
    <row r="219" spans="2:20" x14ac:dyDescent="0.25">
      <c r="B219" s="90" t="s">
        <v>20</v>
      </c>
      <c r="C219" s="91" t="e">
        <f>'Список домов'!#REF!-проверка!C22-проверка!AA122</f>
        <v>#REF!</v>
      </c>
      <c r="D219" s="91" t="e">
        <f>-D22-L122+'Список домов'!#REF!</f>
        <v>#REF!</v>
      </c>
      <c r="E219" s="92" t="e">
        <f>'Список домов'!#REF!-проверка!E22-проверка!W122</f>
        <v>#REF!</v>
      </c>
      <c r="F219" s="92" t="e">
        <f>'Список домов'!#REF!-проверка!F22-проверка!AL122</f>
        <v>#REF!</v>
      </c>
      <c r="G219" s="92" t="e">
        <f>'Список домов'!#REF!-проверка!G22-проверка!T122</f>
        <v>#REF!</v>
      </c>
      <c r="H219" s="92" t="e">
        <f>'Список домов'!#REF!-проверка!H22-проверка!M122</f>
        <v>#REF!</v>
      </c>
      <c r="I219" s="92" t="e">
        <f>'Список домов'!#REF!-проверка!I22-проверка!N122</f>
        <v>#REF!</v>
      </c>
      <c r="J219" s="92" t="e">
        <f>'Список домов'!#REF!-проверка!J22-проверка!X122</f>
        <v>#REF!</v>
      </c>
      <c r="K219" s="92" t="e">
        <f>'Список домов'!#REF!-проверка!K22-проверка!O122</f>
        <v>#REF!</v>
      </c>
      <c r="L219" s="92" t="e">
        <f>'Список домов'!#REF!-проверка!L22-проверка!AN122</f>
        <v>#REF!</v>
      </c>
      <c r="M219" s="92" t="e">
        <f>'Список домов'!#REF!-проверка!G122</f>
        <v>#REF!</v>
      </c>
      <c r="N219" s="92" t="e">
        <f>'Список домов'!#REF!-проверка!M22-проверка!N22-проверка!O22-проверка!H122-проверка!I122-проверка!J122</f>
        <v>#REF!</v>
      </c>
      <c r="O219" s="92" t="e">
        <f>'Список домов'!#REF!-проверка!P22-проверка!K122-проверка!C122-проверка!BC122</f>
        <v>#REF!</v>
      </c>
      <c r="P219" s="92" t="e">
        <f>'Список домов'!#REF!-проверка!AV122-проверка!BJ122</f>
        <v>#REF!</v>
      </c>
      <c r="Q219" s="92" t="e">
        <f>'Список домов'!#REF!-проверка!AR122-проверка!AS122-проверка!Q22</f>
        <v>#REF!</v>
      </c>
      <c r="R219" s="92" t="e">
        <f t="shared" si="1"/>
        <v>#REF!</v>
      </c>
    </row>
    <row r="220" spans="2:20" x14ac:dyDescent="0.25">
      <c r="B220" s="90" t="s">
        <v>21</v>
      </c>
      <c r="C220" s="91" t="e">
        <f>'Список домов'!#REF!-проверка!C23-проверка!AA123</f>
        <v>#REF!</v>
      </c>
      <c r="D220" s="91" t="e">
        <f>-D23-L123+'Список домов'!#REF!</f>
        <v>#REF!</v>
      </c>
      <c r="E220" s="92" t="e">
        <f>'Список домов'!#REF!-проверка!E23-проверка!W123</f>
        <v>#REF!</v>
      </c>
      <c r="F220" s="92" t="e">
        <f>'Список домов'!#REF!-проверка!F23-проверка!AL123</f>
        <v>#REF!</v>
      </c>
      <c r="G220" s="92" t="e">
        <f>'Список домов'!#REF!-проверка!G23-проверка!T123</f>
        <v>#REF!</v>
      </c>
      <c r="H220" s="92" t="e">
        <f>'Список домов'!#REF!-проверка!H23-проверка!M123</f>
        <v>#REF!</v>
      </c>
      <c r="I220" s="92" t="e">
        <f>'Список домов'!#REF!-проверка!I23-проверка!N123</f>
        <v>#REF!</v>
      </c>
      <c r="J220" s="92" t="e">
        <f>'Список домов'!#REF!-проверка!J23-проверка!X123</f>
        <v>#REF!</v>
      </c>
      <c r="K220" s="92" t="e">
        <f>'Список домов'!#REF!-проверка!K23-проверка!O123</f>
        <v>#REF!</v>
      </c>
      <c r="L220" s="92" t="e">
        <f>'Список домов'!#REF!-проверка!L23-проверка!AN123</f>
        <v>#REF!</v>
      </c>
      <c r="M220" s="92" t="e">
        <f>'Список домов'!#REF!-проверка!G123</f>
        <v>#REF!</v>
      </c>
      <c r="N220" s="92" t="e">
        <f>'Список домов'!#REF!-проверка!M23-проверка!N23-проверка!O23-проверка!H123-проверка!I123-проверка!J123</f>
        <v>#REF!</v>
      </c>
      <c r="O220" s="92" t="e">
        <f>'Список домов'!#REF!-проверка!P23-проверка!K123-проверка!C123-проверка!BC123</f>
        <v>#REF!</v>
      </c>
      <c r="P220" s="92" t="e">
        <f>'Список домов'!#REF!-проверка!AV123-проверка!BJ123</f>
        <v>#REF!</v>
      </c>
      <c r="Q220" s="92" t="e">
        <f>'Список домов'!#REF!-проверка!AR123-проверка!AS123-проверка!Q23</f>
        <v>#REF!</v>
      </c>
      <c r="R220" s="92" t="e">
        <f t="shared" si="1"/>
        <v>#REF!</v>
      </c>
    </row>
    <row r="221" spans="2:20" x14ac:dyDescent="0.25">
      <c r="B221" s="90" t="s">
        <v>22</v>
      </c>
      <c r="C221" s="91" t="e">
        <f>'Список домов'!#REF!-проверка!C24-проверка!AA124</f>
        <v>#REF!</v>
      </c>
      <c r="D221" s="91" t="e">
        <f>-D24-L124+'Список домов'!#REF!</f>
        <v>#REF!</v>
      </c>
      <c r="E221" s="92" t="e">
        <f>'Список домов'!#REF!-проверка!E24-проверка!W124</f>
        <v>#REF!</v>
      </c>
      <c r="F221" s="92" t="e">
        <f>'Список домов'!#REF!-проверка!F24-проверка!AL124</f>
        <v>#REF!</v>
      </c>
      <c r="G221" s="92" t="e">
        <f>'Список домов'!#REF!-проверка!G24-проверка!T124</f>
        <v>#REF!</v>
      </c>
      <c r="H221" s="92" t="e">
        <f>'Список домов'!#REF!-проверка!H24-проверка!M124</f>
        <v>#REF!</v>
      </c>
      <c r="I221" s="92" t="e">
        <f>'Список домов'!#REF!-проверка!I24-проверка!N124</f>
        <v>#REF!</v>
      </c>
      <c r="J221" s="92" t="e">
        <f>'Список домов'!#REF!-проверка!J24-проверка!X124</f>
        <v>#REF!</v>
      </c>
      <c r="K221" s="92" t="e">
        <f>'Список домов'!#REF!-проверка!K24-проверка!O124</f>
        <v>#REF!</v>
      </c>
      <c r="L221" s="92" t="e">
        <f>'Список домов'!#REF!-проверка!L24-проверка!AN124</f>
        <v>#REF!</v>
      </c>
      <c r="M221" s="92" t="e">
        <f>'Список домов'!#REF!-проверка!G124</f>
        <v>#REF!</v>
      </c>
      <c r="N221" s="92" t="e">
        <f>'Список домов'!#REF!-проверка!M24-проверка!N24-проверка!O24-проверка!H124-проверка!I124-проверка!J124</f>
        <v>#REF!</v>
      </c>
      <c r="O221" s="92" t="e">
        <f>'Список домов'!#REF!-проверка!P24-проверка!K124-проверка!C124-проверка!BC124</f>
        <v>#REF!</v>
      </c>
      <c r="P221" s="92" t="e">
        <f>'Список домов'!#REF!-проверка!AV124-проверка!BJ124</f>
        <v>#REF!</v>
      </c>
      <c r="Q221" s="92" t="e">
        <f>'Список домов'!#REF!-проверка!AR124-проверка!AS124-проверка!Q24</f>
        <v>#REF!</v>
      </c>
      <c r="R221" s="92" t="e">
        <f t="shared" si="1"/>
        <v>#REF!</v>
      </c>
    </row>
    <row r="222" spans="2:20" x14ac:dyDescent="0.25">
      <c r="B222" s="90" t="s">
        <v>23</v>
      </c>
      <c r="C222" s="91" t="e">
        <f>'Список домов'!#REF!-проверка!C25-проверка!AA125</f>
        <v>#REF!</v>
      </c>
      <c r="D222" s="91" t="e">
        <f>-D25-L125+'Список домов'!#REF!</f>
        <v>#REF!</v>
      </c>
      <c r="E222" s="92" t="e">
        <f>'Список домов'!#REF!-проверка!E25-проверка!W125</f>
        <v>#REF!</v>
      </c>
      <c r="F222" s="92" t="e">
        <f>'Список домов'!#REF!-проверка!F25-проверка!AL125</f>
        <v>#REF!</v>
      </c>
      <c r="G222" s="92" t="e">
        <f>'Список домов'!#REF!-проверка!G25-проверка!T125</f>
        <v>#REF!</v>
      </c>
      <c r="H222" s="92" t="e">
        <f>'Список домов'!#REF!-проверка!H25-проверка!M125</f>
        <v>#REF!</v>
      </c>
      <c r="I222" s="92" t="e">
        <f>'Список домов'!#REF!-проверка!I25-проверка!N125</f>
        <v>#REF!</v>
      </c>
      <c r="J222" s="92" t="e">
        <f>'Список домов'!#REF!-проверка!J25-проверка!X125</f>
        <v>#REF!</v>
      </c>
      <c r="K222" s="92" t="e">
        <f>'Список домов'!#REF!-проверка!K25-проверка!O125</f>
        <v>#REF!</v>
      </c>
      <c r="L222" s="92" t="e">
        <f>'Список домов'!#REF!-проверка!L25-проверка!AN125</f>
        <v>#REF!</v>
      </c>
      <c r="M222" s="92" t="e">
        <f>'Список домов'!#REF!-проверка!G125</f>
        <v>#REF!</v>
      </c>
      <c r="N222" s="92" t="e">
        <f>'Список домов'!#REF!-проверка!M25-проверка!N25-проверка!O25-проверка!H125-проверка!I125-проверка!J125</f>
        <v>#REF!</v>
      </c>
      <c r="O222" s="92" t="e">
        <f>'Список домов'!#REF!-проверка!P25-проверка!K125-проверка!C125-проверка!BC125</f>
        <v>#REF!</v>
      </c>
      <c r="P222" s="92" t="e">
        <f>'Список домов'!#REF!-проверка!AV125-проверка!BJ125</f>
        <v>#REF!</v>
      </c>
      <c r="Q222" s="92" t="e">
        <f>'Список домов'!#REF!-проверка!AR125-проверка!AS125-проверка!Q25</f>
        <v>#REF!</v>
      </c>
      <c r="R222" s="92" t="e">
        <f t="shared" si="1"/>
        <v>#REF!</v>
      </c>
    </row>
    <row r="223" spans="2:20" x14ac:dyDescent="0.25">
      <c r="B223" s="90" t="s">
        <v>24</v>
      </c>
      <c r="C223" s="91" t="e">
        <f>'Список домов'!#REF!-проверка!C26-проверка!AA126</f>
        <v>#REF!</v>
      </c>
      <c r="D223" s="91" t="e">
        <f>-D26-L126+'Список домов'!#REF!</f>
        <v>#REF!</v>
      </c>
      <c r="E223" s="92" t="e">
        <f>'Список домов'!#REF!-проверка!E26-проверка!W126</f>
        <v>#REF!</v>
      </c>
      <c r="F223" s="92" t="e">
        <f>'Список домов'!#REF!-проверка!F26-проверка!AL126</f>
        <v>#REF!</v>
      </c>
      <c r="G223" s="92" t="e">
        <f>'Список домов'!#REF!-проверка!G26-проверка!T126</f>
        <v>#REF!</v>
      </c>
      <c r="H223" s="92" t="e">
        <f>'Список домов'!#REF!-проверка!H26-проверка!M126</f>
        <v>#REF!</v>
      </c>
      <c r="I223" s="92" t="e">
        <f>'Список домов'!#REF!-проверка!I26-проверка!N126</f>
        <v>#REF!</v>
      </c>
      <c r="J223" s="92" t="e">
        <f>'Список домов'!#REF!-проверка!J26-проверка!X126</f>
        <v>#REF!</v>
      </c>
      <c r="K223" s="92" t="e">
        <f>'Список домов'!#REF!-проверка!K26-проверка!O126</f>
        <v>#REF!</v>
      </c>
      <c r="L223" s="92" t="e">
        <f>'Список домов'!#REF!-проверка!L26-проверка!AN126</f>
        <v>#REF!</v>
      </c>
      <c r="M223" s="92" t="e">
        <f>'Список домов'!#REF!-проверка!G126</f>
        <v>#REF!</v>
      </c>
      <c r="N223" s="92" t="e">
        <f>'Список домов'!#REF!-проверка!M26-проверка!N26-проверка!O26-проверка!H126-проверка!I126-проверка!J126</f>
        <v>#REF!</v>
      </c>
      <c r="O223" s="92" t="e">
        <f>'Список домов'!#REF!-проверка!P26-проверка!K126-проверка!C126-проверка!BC126</f>
        <v>#REF!</v>
      </c>
      <c r="P223" s="92" t="e">
        <f>'Список домов'!#REF!-проверка!AV126-проверка!BJ126</f>
        <v>#REF!</v>
      </c>
      <c r="Q223" s="92" t="e">
        <f>'Список домов'!#REF!-проверка!AR126-проверка!AS126-проверка!Q26</f>
        <v>#REF!</v>
      </c>
      <c r="R223" s="92" t="e">
        <f t="shared" si="1"/>
        <v>#REF!</v>
      </c>
    </row>
    <row r="224" spans="2:20" x14ac:dyDescent="0.25">
      <c r="B224" s="90" t="s">
        <v>25</v>
      </c>
      <c r="C224" s="91" t="e">
        <f>'Список домов'!#REF!-проверка!C27-проверка!AA127</f>
        <v>#REF!</v>
      </c>
      <c r="D224" s="91" t="e">
        <f>-D27-L127+'Список домов'!#REF!</f>
        <v>#REF!</v>
      </c>
      <c r="E224" s="92" t="e">
        <f>'Список домов'!#REF!-проверка!E27-проверка!W127</f>
        <v>#REF!</v>
      </c>
      <c r="F224" s="92" t="e">
        <f>'Список домов'!#REF!-проверка!F27-проверка!AL127</f>
        <v>#REF!</v>
      </c>
      <c r="G224" s="92" t="e">
        <f>'Список домов'!#REF!-проверка!G27-проверка!T127</f>
        <v>#REF!</v>
      </c>
      <c r="H224" s="92" t="e">
        <f>'Список домов'!#REF!-проверка!H27-проверка!M127</f>
        <v>#REF!</v>
      </c>
      <c r="I224" s="130" t="e">
        <f>'Список домов'!#REF!-проверка!I27-проверка!N127</f>
        <v>#REF!</v>
      </c>
      <c r="J224" s="92" t="e">
        <f>'Список домов'!#REF!-проверка!J27-проверка!X127</f>
        <v>#REF!</v>
      </c>
      <c r="K224" s="92" t="e">
        <f>'Список домов'!#REF!-проверка!K27-проверка!O127</f>
        <v>#REF!</v>
      </c>
      <c r="L224" s="92" t="e">
        <f>'Список домов'!#REF!-проверка!L27-проверка!AN127</f>
        <v>#REF!</v>
      </c>
      <c r="M224" s="92" t="e">
        <f>'Список домов'!#REF!-проверка!G127</f>
        <v>#REF!</v>
      </c>
      <c r="N224" s="131" t="e">
        <f>'Список домов'!#REF!-проверка!M27-проверка!N27-проверка!O27-проверка!H127-проверка!I127-проверка!J127</f>
        <v>#REF!</v>
      </c>
      <c r="O224" s="131" t="e">
        <f>'Список домов'!#REF!-проверка!P27-проверка!K127-проверка!C127-проверка!BC127</f>
        <v>#REF!</v>
      </c>
      <c r="P224" s="131" t="e">
        <f>'Список домов'!#REF!-проверка!AV127-проверка!BJ127</f>
        <v>#REF!</v>
      </c>
      <c r="Q224" s="131" t="e">
        <f>'Список домов'!#REF!-проверка!AR127-проверка!AS127-проверка!Q27</f>
        <v>#REF!</v>
      </c>
      <c r="R224" s="130" t="e">
        <f>SUM(C224:Q224)</f>
        <v>#REF!</v>
      </c>
      <c r="S224" s="132" t="s">
        <v>451</v>
      </c>
      <c r="T224" s="132"/>
    </row>
    <row r="225" spans="2:20" x14ac:dyDescent="0.25">
      <c r="B225" s="90" t="s">
        <v>26</v>
      </c>
      <c r="C225" s="91" t="e">
        <f>'Список домов'!#REF!-проверка!C28-проверка!AA128</f>
        <v>#REF!</v>
      </c>
      <c r="D225" s="91" t="e">
        <f>-D28-L128+'Список домов'!#REF!</f>
        <v>#REF!</v>
      </c>
      <c r="E225" s="92" t="e">
        <f>'Список домов'!#REF!-проверка!E28-проверка!W128</f>
        <v>#REF!</v>
      </c>
      <c r="F225" s="92" t="e">
        <f>'Список домов'!#REF!-проверка!F28-проверка!AL128</f>
        <v>#REF!</v>
      </c>
      <c r="G225" s="92" t="e">
        <f>'Список домов'!#REF!-проверка!G28-проверка!T128</f>
        <v>#REF!</v>
      </c>
      <c r="H225" s="92" t="e">
        <f>'Список домов'!#REF!-проверка!H28-проверка!M128</f>
        <v>#REF!</v>
      </c>
      <c r="I225" s="92" t="e">
        <f>'Список домов'!#REF!-проверка!I28-проверка!N128</f>
        <v>#REF!</v>
      </c>
      <c r="J225" s="92" t="e">
        <f>'Список домов'!#REF!-проверка!J28-проверка!X128</f>
        <v>#REF!</v>
      </c>
      <c r="K225" s="92" t="e">
        <f>'Список домов'!#REF!-проверка!K28-проверка!O128</f>
        <v>#REF!</v>
      </c>
      <c r="L225" s="92" t="e">
        <f>'Список домов'!#REF!-проверка!L28-проверка!AN128</f>
        <v>#REF!</v>
      </c>
      <c r="M225" s="92" t="e">
        <f>'Список домов'!#REF!-проверка!G128</f>
        <v>#REF!</v>
      </c>
      <c r="N225" s="92" t="e">
        <f>'Список домов'!#REF!-проверка!M28-проверка!N28-проверка!O28-проверка!H128-проверка!I128-проверка!J128</f>
        <v>#REF!</v>
      </c>
      <c r="O225" s="92" t="e">
        <f>'Список домов'!#REF!-проверка!P28-проверка!K128-проверка!C128-проверка!BC128</f>
        <v>#REF!</v>
      </c>
      <c r="P225" s="92" t="e">
        <f>'Список домов'!#REF!-проверка!AV128-проверка!BJ128</f>
        <v>#REF!</v>
      </c>
      <c r="Q225" s="92" t="e">
        <f>'Список домов'!#REF!-проверка!AR128-проверка!AS128-проверка!Q28</f>
        <v>#REF!</v>
      </c>
      <c r="R225" s="92" t="e">
        <f t="shared" si="1"/>
        <v>#REF!</v>
      </c>
    </row>
    <row r="226" spans="2:20" x14ac:dyDescent="0.25">
      <c r="B226" s="90" t="s">
        <v>27</v>
      </c>
      <c r="C226" s="91" t="e">
        <f>'Список домов'!#REF!-проверка!C29-проверка!AA129</f>
        <v>#REF!</v>
      </c>
      <c r="D226" s="91" t="e">
        <f>-D29-L129+'Список домов'!#REF!</f>
        <v>#REF!</v>
      </c>
      <c r="E226" s="92" t="e">
        <f>'Список домов'!#REF!-проверка!E29-проверка!W129</f>
        <v>#REF!</v>
      </c>
      <c r="F226" s="92" t="e">
        <f>'Список домов'!#REF!-проверка!F29-проверка!AL129</f>
        <v>#REF!</v>
      </c>
      <c r="G226" s="92" t="e">
        <f>'Список домов'!#REF!-проверка!G29-проверка!T129</f>
        <v>#REF!</v>
      </c>
      <c r="H226" s="92" t="e">
        <f>'Список домов'!#REF!-проверка!H29-проверка!M129</f>
        <v>#REF!</v>
      </c>
      <c r="I226" s="92" t="e">
        <f>'Список домов'!#REF!-проверка!I29-проверка!N129</f>
        <v>#REF!</v>
      </c>
      <c r="J226" s="92" t="e">
        <f>'Список домов'!#REF!-проверка!J29-проверка!X129</f>
        <v>#REF!</v>
      </c>
      <c r="K226" s="92" t="e">
        <f>'Список домов'!#REF!-проверка!K29-проверка!O129</f>
        <v>#REF!</v>
      </c>
      <c r="L226" s="92" t="e">
        <f>'Список домов'!#REF!-проверка!L29-проверка!AN129</f>
        <v>#REF!</v>
      </c>
      <c r="M226" s="92" t="e">
        <f>'Список домов'!#REF!-проверка!G129</f>
        <v>#REF!</v>
      </c>
      <c r="N226" s="92" t="e">
        <f>'Список домов'!#REF!-проверка!M29-проверка!N29-проверка!O29-проверка!H129-проверка!I129-проверка!J129</f>
        <v>#REF!</v>
      </c>
      <c r="O226" s="92" t="e">
        <f>'Список домов'!#REF!-проверка!P29-проверка!K129-проверка!C129-проверка!BC129</f>
        <v>#REF!</v>
      </c>
      <c r="P226" s="92" t="e">
        <f>'Список домов'!#REF!-проверка!AV129-проверка!BJ129</f>
        <v>#REF!</v>
      </c>
      <c r="Q226" s="92" t="e">
        <f>'Список домов'!#REF!-проверка!AR129-проверка!AS129-проверка!Q29</f>
        <v>#REF!</v>
      </c>
      <c r="R226" s="92" t="e">
        <f t="shared" si="1"/>
        <v>#REF!</v>
      </c>
    </row>
    <row r="227" spans="2:20" x14ac:dyDescent="0.25">
      <c r="B227" s="90" t="s">
        <v>28</v>
      </c>
      <c r="C227" s="91" t="e">
        <f>'Список домов'!#REF!-проверка!C30-проверка!AA130</f>
        <v>#REF!</v>
      </c>
      <c r="D227" s="91" t="e">
        <f>-D30-L130+'Список домов'!#REF!</f>
        <v>#REF!</v>
      </c>
      <c r="E227" s="92" t="e">
        <f>'Список домов'!#REF!-проверка!E30-проверка!W130</f>
        <v>#REF!</v>
      </c>
      <c r="F227" s="92" t="e">
        <f>'Список домов'!#REF!-проверка!F30-проверка!AL130</f>
        <v>#REF!</v>
      </c>
      <c r="G227" s="92" t="e">
        <f>'Список домов'!#REF!-проверка!G30-проверка!T130</f>
        <v>#REF!</v>
      </c>
      <c r="H227" s="92" t="e">
        <f>'Список домов'!#REF!-проверка!H30-проверка!M130</f>
        <v>#REF!</v>
      </c>
      <c r="I227" s="92" t="e">
        <f>'Список домов'!#REF!-проверка!I30-проверка!N130</f>
        <v>#REF!</v>
      </c>
      <c r="J227" s="92" t="e">
        <f>'Список домов'!#REF!-проверка!J30-проверка!X130</f>
        <v>#REF!</v>
      </c>
      <c r="K227" s="92" t="e">
        <f>'Список домов'!#REF!-проверка!K30-проверка!O130</f>
        <v>#REF!</v>
      </c>
      <c r="L227" s="92" t="e">
        <f>'Список домов'!#REF!-проверка!L30-проверка!AN130</f>
        <v>#REF!</v>
      </c>
      <c r="M227" s="92" t="e">
        <f>'Список домов'!#REF!-проверка!G130</f>
        <v>#REF!</v>
      </c>
      <c r="N227" s="92" t="e">
        <f>'Список домов'!#REF!-проверка!M30-проверка!N30-проверка!O30-проверка!H130-проверка!I130-проверка!J130</f>
        <v>#REF!</v>
      </c>
      <c r="O227" s="92" t="e">
        <f>'Список домов'!#REF!-проверка!P30-проверка!K130-проверка!C130-проверка!BC130</f>
        <v>#REF!</v>
      </c>
      <c r="P227" s="92" t="e">
        <f>'Список домов'!#REF!-проверка!AV130-проверка!BJ130</f>
        <v>#REF!</v>
      </c>
      <c r="Q227" s="92" t="e">
        <f>'Список домов'!#REF!-проверка!AR130-проверка!AS130-проверка!Q30</f>
        <v>#REF!</v>
      </c>
      <c r="R227" s="92" t="e">
        <f t="shared" si="1"/>
        <v>#REF!</v>
      </c>
    </row>
    <row r="228" spans="2:20" x14ac:dyDescent="0.25">
      <c r="B228" s="90" t="s">
        <v>29</v>
      </c>
      <c r="C228" s="91" t="e">
        <f>'Список домов'!#REF!-проверка!C31-проверка!AA131</f>
        <v>#REF!</v>
      </c>
      <c r="D228" s="91" t="e">
        <f>-D31-L131+'Список домов'!#REF!</f>
        <v>#REF!</v>
      </c>
      <c r="E228" s="92" t="e">
        <f>'Список домов'!#REF!-проверка!E31-проверка!W131</f>
        <v>#REF!</v>
      </c>
      <c r="F228" s="92" t="e">
        <f>'Список домов'!#REF!-проверка!F31-проверка!AL131</f>
        <v>#REF!</v>
      </c>
      <c r="G228" s="151" t="e">
        <f>'Список домов'!#REF!-проверка!G31-проверка!T131</f>
        <v>#REF!</v>
      </c>
      <c r="H228" s="92" t="e">
        <f>'Список домов'!#REF!-проверка!H31-проверка!M131</f>
        <v>#REF!</v>
      </c>
      <c r="I228" s="92" t="e">
        <f>'Список домов'!#REF!-проверка!I31-проверка!N131</f>
        <v>#REF!</v>
      </c>
      <c r="J228" s="92" t="e">
        <f>'Список домов'!#REF!-проверка!J31-проверка!X131</f>
        <v>#REF!</v>
      </c>
      <c r="K228" s="92" t="e">
        <f>'Список домов'!#REF!-проверка!K31-проверка!O131</f>
        <v>#REF!</v>
      </c>
      <c r="L228" s="92" t="e">
        <f>'Список домов'!#REF!-проверка!L31-проверка!AN131</f>
        <v>#REF!</v>
      </c>
      <c r="M228" s="92" t="e">
        <f>'Список домов'!#REF!-проверка!G131</f>
        <v>#REF!</v>
      </c>
      <c r="N228" s="92" t="e">
        <f>'Список домов'!#REF!-проверка!M31-проверка!N31-проверка!O31-проверка!H131-проверка!I131-проверка!J131</f>
        <v>#REF!</v>
      </c>
      <c r="O228" s="92" t="e">
        <f>'Список домов'!#REF!-проверка!P31-проверка!K131-проверка!C131-проверка!BC131</f>
        <v>#REF!</v>
      </c>
      <c r="P228" s="92" t="e">
        <f>'Список домов'!#REF!-проверка!AV131-проверка!BJ131</f>
        <v>#REF!</v>
      </c>
      <c r="Q228" s="92" t="e">
        <f>'Список домов'!#REF!-проверка!AR131-проверка!AS131-проверка!Q31</f>
        <v>#REF!</v>
      </c>
      <c r="R228" s="130" t="e">
        <f>SUM(C228:Q228)</f>
        <v>#REF!</v>
      </c>
      <c r="S228" s="132" t="s">
        <v>452</v>
      </c>
      <c r="T228" s="132"/>
    </row>
    <row r="229" spans="2:20" x14ac:dyDescent="0.25">
      <c r="B229" s="90" t="s">
        <v>30</v>
      </c>
      <c r="C229" s="91" t="e">
        <f>'Список домов'!#REF!-проверка!C32-проверка!AA132</f>
        <v>#REF!</v>
      </c>
      <c r="D229" s="91" t="e">
        <f>-D32-L132+'Список домов'!#REF!</f>
        <v>#REF!</v>
      </c>
      <c r="E229" s="92" t="e">
        <f>'Список домов'!#REF!-проверка!E32-проверка!W132</f>
        <v>#REF!</v>
      </c>
      <c r="F229" s="92" t="e">
        <f>'Список домов'!#REF!-проверка!F32-проверка!AL132</f>
        <v>#REF!</v>
      </c>
      <c r="G229" s="92" t="e">
        <f>'Список домов'!#REF!-проверка!G32-проверка!T132</f>
        <v>#REF!</v>
      </c>
      <c r="H229" s="92" t="e">
        <f>'Список домов'!#REF!-проверка!H32-проверка!M132</f>
        <v>#REF!</v>
      </c>
      <c r="I229" s="92" t="e">
        <f>'Список домов'!#REF!-проверка!I32-проверка!N132</f>
        <v>#REF!</v>
      </c>
      <c r="J229" s="92" t="e">
        <f>'Список домов'!#REF!-проверка!J32-проверка!X132</f>
        <v>#REF!</v>
      </c>
      <c r="K229" s="92" t="e">
        <f>'Список домов'!#REF!-проверка!K32-проверка!O132</f>
        <v>#REF!</v>
      </c>
      <c r="L229" s="92" t="e">
        <f>'Список домов'!#REF!-проверка!L32-проверка!AN132</f>
        <v>#REF!</v>
      </c>
      <c r="M229" s="92" t="e">
        <f>'Список домов'!#REF!-проверка!G132</f>
        <v>#REF!</v>
      </c>
      <c r="N229" s="92" t="e">
        <f>'Список домов'!#REF!-проверка!M32-проверка!N32-проверка!O32-проверка!H132-проверка!I132-проверка!J132</f>
        <v>#REF!</v>
      </c>
      <c r="O229" s="92" t="e">
        <f>'Список домов'!#REF!-проверка!P32-проверка!K132-проверка!C132-проверка!BC132</f>
        <v>#REF!</v>
      </c>
      <c r="P229" s="92" t="e">
        <f>'Список домов'!#REF!-проверка!AV132-проверка!BJ132</f>
        <v>#REF!</v>
      </c>
      <c r="Q229" s="92" t="e">
        <f>'Список домов'!#REF!-проверка!AR132-проверка!AS132-проверка!Q32</f>
        <v>#REF!</v>
      </c>
      <c r="R229" s="92" t="e">
        <f t="shared" si="1"/>
        <v>#REF!</v>
      </c>
    </row>
    <row r="230" spans="2:20" x14ac:dyDescent="0.25">
      <c r="B230" s="90" t="s">
        <v>31</v>
      </c>
      <c r="C230" s="91" t="e">
        <f>'Список домов'!#REF!-проверка!C33-проверка!AA133</f>
        <v>#REF!</v>
      </c>
      <c r="D230" s="91" t="e">
        <f>-D33-L133+'Список домов'!#REF!</f>
        <v>#REF!</v>
      </c>
      <c r="E230" s="92" t="e">
        <f>'Список домов'!#REF!-проверка!E33-проверка!W133</f>
        <v>#REF!</v>
      </c>
      <c r="F230" s="92" t="e">
        <f>'Список домов'!#REF!-проверка!F33-проверка!AL133</f>
        <v>#REF!</v>
      </c>
      <c r="G230" s="92" t="e">
        <f>'Список домов'!#REF!-проверка!G33-проверка!T133</f>
        <v>#REF!</v>
      </c>
      <c r="H230" s="92" t="e">
        <f>'Список домов'!#REF!-проверка!H33-проверка!M133</f>
        <v>#REF!</v>
      </c>
      <c r="I230" s="92" t="e">
        <f>'Список домов'!#REF!-проверка!I33-проверка!N133</f>
        <v>#REF!</v>
      </c>
      <c r="J230" s="92" t="e">
        <f>'Список домов'!#REF!-проверка!J33-проверка!X133</f>
        <v>#REF!</v>
      </c>
      <c r="K230" s="92" t="e">
        <f>'Список домов'!#REF!-проверка!K33-проверка!O133</f>
        <v>#REF!</v>
      </c>
      <c r="L230" s="92" t="e">
        <f>'Список домов'!#REF!-проверка!L33-проверка!AN133</f>
        <v>#REF!</v>
      </c>
      <c r="M230" s="92" t="e">
        <f>'Список домов'!#REF!-проверка!G133</f>
        <v>#REF!</v>
      </c>
      <c r="N230" s="92" t="e">
        <f>'Список домов'!#REF!-проверка!M33-проверка!N33-проверка!O33-проверка!H133-проверка!I133-проверка!J133</f>
        <v>#REF!</v>
      </c>
      <c r="O230" s="92" t="e">
        <f>'Список домов'!#REF!-проверка!P33-проверка!K133-проверка!C133-проверка!BC133</f>
        <v>#REF!</v>
      </c>
      <c r="P230" s="92" t="e">
        <f>'Список домов'!#REF!-проверка!AV133-проверка!BJ133</f>
        <v>#REF!</v>
      </c>
      <c r="Q230" s="92" t="e">
        <f>'Список домов'!#REF!-проверка!AR133-проверка!AS133-проверка!Q33</f>
        <v>#REF!</v>
      </c>
      <c r="R230" s="92" t="e">
        <f t="shared" si="1"/>
        <v>#REF!</v>
      </c>
    </row>
    <row r="231" spans="2:20" x14ac:dyDescent="0.25">
      <c r="B231" s="90" t="s">
        <v>32</v>
      </c>
      <c r="C231" s="91" t="e">
        <f>'Список домов'!#REF!-проверка!C34-проверка!AA134</f>
        <v>#REF!</v>
      </c>
      <c r="D231" s="91" t="e">
        <f>-D34-L134+'Список домов'!#REF!</f>
        <v>#REF!</v>
      </c>
      <c r="E231" s="92" t="e">
        <f>'Список домов'!#REF!-проверка!E34-проверка!W134</f>
        <v>#REF!</v>
      </c>
      <c r="F231" s="92" t="e">
        <f>'Список домов'!#REF!-проверка!F34-проверка!AL134</f>
        <v>#REF!</v>
      </c>
      <c r="G231" s="92" t="e">
        <f>'Список домов'!#REF!-проверка!G34-проверка!T134</f>
        <v>#REF!</v>
      </c>
      <c r="H231" s="92" t="e">
        <f>'Список домов'!#REF!-проверка!H34-проверка!M134</f>
        <v>#REF!</v>
      </c>
      <c r="I231" s="92" t="e">
        <f>'Список домов'!#REF!-проверка!I34-проверка!N134</f>
        <v>#REF!</v>
      </c>
      <c r="J231" s="92" t="e">
        <f>'Список домов'!#REF!-проверка!J34-проверка!X134</f>
        <v>#REF!</v>
      </c>
      <c r="K231" s="92" t="e">
        <f>'Список домов'!#REF!-проверка!K34-проверка!O134</f>
        <v>#REF!</v>
      </c>
      <c r="L231" s="92" t="e">
        <f>'Список домов'!#REF!-проверка!L34-проверка!AN134</f>
        <v>#REF!</v>
      </c>
      <c r="M231" s="92" t="e">
        <f>'Список домов'!#REF!-проверка!G134</f>
        <v>#REF!</v>
      </c>
      <c r="N231" s="92" t="e">
        <f>'Список домов'!#REF!-проверка!M34-проверка!N34-проверка!O34-проверка!H134-проверка!I134-проверка!J134</f>
        <v>#REF!</v>
      </c>
      <c r="O231" s="92" t="e">
        <f>'Список домов'!#REF!-проверка!P34-проверка!K134-проверка!C134-проверка!BC134</f>
        <v>#REF!</v>
      </c>
      <c r="P231" s="92" t="e">
        <f>'Список домов'!#REF!-проверка!AV134-проверка!BJ134</f>
        <v>#REF!</v>
      </c>
      <c r="Q231" s="92" t="e">
        <f>'Список домов'!#REF!-проверка!AR134-проверка!AS134-проверка!Q34</f>
        <v>#REF!</v>
      </c>
      <c r="R231" s="92" t="e">
        <f t="shared" si="1"/>
        <v>#REF!</v>
      </c>
    </row>
    <row r="232" spans="2:20" x14ac:dyDescent="0.25">
      <c r="B232" s="90" t="s">
        <v>33</v>
      </c>
      <c r="C232" s="91" t="e">
        <f>'Список домов'!#REF!-проверка!C35-проверка!AA135</f>
        <v>#REF!</v>
      </c>
      <c r="D232" s="91" t="e">
        <f>-D35-L135+'Список домов'!#REF!</f>
        <v>#REF!</v>
      </c>
      <c r="E232" s="92" t="e">
        <f>'Список домов'!#REF!-проверка!E35-проверка!W135</f>
        <v>#REF!</v>
      </c>
      <c r="F232" s="92" t="e">
        <f>'Список домов'!#REF!-проверка!F35-проверка!AL135</f>
        <v>#REF!</v>
      </c>
      <c r="G232" s="92" t="e">
        <f>'Список домов'!#REF!-проверка!G35-проверка!T135</f>
        <v>#REF!</v>
      </c>
      <c r="H232" s="92" t="e">
        <f>'Список домов'!#REF!-проверка!H35-проверка!M135</f>
        <v>#REF!</v>
      </c>
      <c r="I232" s="92" t="e">
        <f>'Список домов'!#REF!-проверка!I35-проверка!N135</f>
        <v>#REF!</v>
      </c>
      <c r="J232" s="92" t="e">
        <f>'Список домов'!#REF!-проверка!J35-проверка!X135</f>
        <v>#REF!</v>
      </c>
      <c r="K232" s="92" t="e">
        <f>'Список домов'!#REF!-проверка!K35-проверка!O135</f>
        <v>#REF!</v>
      </c>
      <c r="L232" s="92" t="e">
        <f>'Список домов'!#REF!-проверка!L35-проверка!AN135</f>
        <v>#REF!</v>
      </c>
      <c r="M232" s="92" t="e">
        <f>'Список домов'!#REF!-проверка!G135</f>
        <v>#REF!</v>
      </c>
      <c r="N232" s="92" t="e">
        <f>'Список домов'!#REF!-проверка!M35-проверка!N35-проверка!O35-проверка!H135-проверка!I135-проверка!J135</f>
        <v>#REF!</v>
      </c>
      <c r="O232" s="92" t="e">
        <f>'Список домов'!#REF!-проверка!P35-проверка!K135-проверка!C135-проверка!BC135</f>
        <v>#REF!</v>
      </c>
      <c r="P232" s="92" t="e">
        <f>'Список домов'!#REF!-проверка!AV135-проверка!BJ135</f>
        <v>#REF!</v>
      </c>
      <c r="Q232" s="92" t="e">
        <f>'Список домов'!#REF!-проверка!AR135-проверка!AS135-проверка!Q35</f>
        <v>#REF!</v>
      </c>
      <c r="R232" s="92" t="e">
        <f t="shared" si="1"/>
        <v>#REF!</v>
      </c>
    </row>
    <row r="233" spans="2:20" x14ac:dyDescent="0.25">
      <c r="B233" s="90" t="s">
        <v>34</v>
      </c>
      <c r="C233" s="91" t="e">
        <f>'Список домов'!#REF!-проверка!C36-проверка!AA136</f>
        <v>#REF!</v>
      </c>
      <c r="D233" s="91" t="e">
        <f>-D36-L136+'Список домов'!#REF!</f>
        <v>#REF!</v>
      </c>
      <c r="E233" s="92" t="e">
        <f>'Список домов'!#REF!-проверка!E36-проверка!W136</f>
        <v>#REF!</v>
      </c>
      <c r="F233" s="92" t="e">
        <f>'Список домов'!#REF!-проверка!F36-проверка!AL136</f>
        <v>#REF!</v>
      </c>
      <c r="G233" s="92" t="e">
        <f>'Список домов'!#REF!-проверка!G36-проверка!T136</f>
        <v>#REF!</v>
      </c>
      <c r="H233" s="92" t="e">
        <f>'Список домов'!#REF!-проверка!H36-проверка!M136</f>
        <v>#REF!</v>
      </c>
      <c r="I233" s="92" t="e">
        <f>'Список домов'!#REF!-проверка!I36-проверка!N136</f>
        <v>#REF!</v>
      </c>
      <c r="J233" s="92" t="e">
        <f>'Список домов'!#REF!-проверка!J36-проверка!X136</f>
        <v>#REF!</v>
      </c>
      <c r="K233" s="92" t="e">
        <f>'Список домов'!#REF!-проверка!K36-проверка!O136</f>
        <v>#REF!</v>
      </c>
      <c r="L233" s="92" t="e">
        <f>'Список домов'!#REF!-проверка!L36-проверка!AN136</f>
        <v>#REF!</v>
      </c>
      <c r="M233" s="92" t="e">
        <f>'Список домов'!#REF!-проверка!G136</f>
        <v>#REF!</v>
      </c>
      <c r="N233" s="92" t="e">
        <f>'Список домов'!#REF!-проверка!M36-проверка!N36-проверка!O36-проверка!H136-проверка!I136-проверка!J136</f>
        <v>#REF!</v>
      </c>
      <c r="O233" s="92" t="e">
        <f>'Список домов'!#REF!-проверка!P36-проверка!K136-проверка!C136-проверка!BC136</f>
        <v>#REF!</v>
      </c>
      <c r="P233" s="92" t="e">
        <f>'Список домов'!#REF!-проверка!AV136-проверка!BJ136</f>
        <v>#REF!</v>
      </c>
      <c r="Q233" s="92" t="e">
        <f>'Список домов'!#REF!-проверка!AR136-проверка!AS136-проверка!Q36</f>
        <v>#REF!</v>
      </c>
      <c r="R233" s="92" t="e">
        <f t="shared" si="1"/>
        <v>#REF!</v>
      </c>
    </row>
    <row r="234" spans="2:20" x14ac:dyDescent="0.25">
      <c r="B234" s="90" t="s">
        <v>35</v>
      </c>
      <c r="C234" s="91" t="e">
        <f>'Список домов'!#REF!-проверка!C37-проверка!AA137</f>
        <v>#REF!</v>
      </c>
      <c r="D234" s="91" t="e">
        <f>-D37-L137+'Список домов'!#REF!</f>
        <v>#REF!</v>
      </c>
      <c r="E234" s="92" t="e">
        <f>'Список домов'!#REF!-проверка!E37-проверка!W137</f>
        <v>#REF!</v>
      </c>
      <c r="F234" s="92" t="e">
        <f>'Список домов'!#REF!-проверка!F37-проверка!AL137</f>
        <v>#REF!</v>
      </c>
      <c r="G234" s="92" t="e">
        <f>'Список домов'!#REF!-проверка!G37-проверка!T137</f>
        <v>#REF!</v>
      </c>
      <c r="H234" s="92" t="e">
        <f>'Список домов'!#REF!-проверка!H37-проверка!M137</f>
        <v>#REF!</v>
      </c>
      <c r="I234" s="92" t="e">
        <f>'Список домов'!#REF!-проверка!I37-проверка!N137</f>
        <v>#REF!</v>
      </c>
      <c r="J234" s="92" t="e">
        <f>'Список домов'!#REF!-проверка!J37-проверка!X137</f>
        <v>#REF!</v>
      </c>
      <c r="K234" s="92" t="e">
        <f>'Список домов'!#REF!-проверка!K37-проверка!O137</f>
        <v>#REF!</v>
      </c>
      <c r="L234" s="92" t="e">
        <f>'Список домов'!#REF!-проверка!L37-проверка!AN137</f>
        <v>#REF!</v>
      </c>
      <c r="M234" s="92" t="e">
        <f>'Список домов'!#REF!-проверка!G137</f>
        <v>#REF!</v>
      </c>
      <c r="N234" s="130" t="e">
        <f>'Список домов'!#REF!-проверка!M37-проверка!N37-проверка!O37-проверка!H137-проверка!I137-проверка!J137</f>
        <v>#REF!</v>
      </c>
      <c r="O234" s="130" t="e">
        <f>'Список домов'!#REF!-проверка!P37-проверка!K137-проверка!C137-проверка!BC137</f>
        <v>#REF!</v>
      </c>
      <c r="P234" s="130" t="e">
        <f>'Список домов'!#REF!-проверка!AV137-проверка!BJ137</f>
        <v>#REF!</v>
      </c>
      <c r="Q234" s="130" t="e">
        <f>'Список домов'!#REF!-проверка!AR137-проверка!AS137-проверка!Q37</f>
        <v>#REF!</v>
      </c>
      <c r="R234" s="130" t="e">
        <f t="shared" si="1"/>
        <v>#REF!</v>
      </c>
      <c r="S234" s="147" t="s">
        <v>453</v>
      </c>
    </row>
    <row r="235" spans="2:20" x14ac:dyDescent="0.25">
      <c r="B235" s="90" t="s">
        <v>36</v>
      </c>
      <c r="C235" s="91" t="e">
        <f>'Список домов'!#REF!-проверка!C38-проверка!AA138</f>
        <v>#REF!</v>
      </c>
      <c r="D235" s="91" t="e">
        <f>-D38-L138+'Список домов'!#REF!</f>
        <v>#REF!</v>
      </c>
      <c r="E235" s="92" t="e">
        <f>'Список домов'!#REF!-проверка!E38-проверка!W138</f>
        <v>#REF!</v>
      </c>
      <c r="F235" s="92" t="e">
        <f>'Список домов'!#REF!-проверка!F38-проверка!AL138</f>
        <v>#REF!</v>
      </c>
      <c r="G235" s="92" t="e">
        <f>'Список домов'!#REF!-проверка!G38-проверка!T138</f>
        <v>#REF!</v>
      </c>
      <c r="H235" s="92" t="e">
        <f>'Список домов'!#REF!-проверка!H38-проверка!M138</f>
        <v>#REF!</v>
      </c>
      <c r="I235" s="92" t="e">
        <f>'Список домов'!#REF!-проверка!I38-проверка!N138</f>
        <v>#REF!</v>
      </c>
      <c r="J235" s="92" t="e">
        <f>'Список домов'!#REF!-проверка!J38-проверка!X138</f>
        <v>#REF!</v>
      </c>
      <c r="K235" s="92" t="e">
        <f>'Список домов'!#REF!-проверка!K38-проверка!O138</f>
        <v>#REF!</v>
      </c>
      <c r="L235" s="92" t="e">
        <f>'Список домов'!#REF!-проверка!L38-проверка!AN138</f>
        <v>#REF!</v>
      </c>
      <c r="M235" s="92" t="e">
        <f>'Список домов'!#REF!-проверка!G138</f>
        <v>#REF!</v>
      </c>
      <c r="N235" s="92" t="e">
        <f>'Список домов'!#REF!-проверка!M38-проверка!N38-проверка!O38-проверка!H138-проверка!I138-проверка!J138</f>
        <v>#REF!</v>
      </c>
      <c r="O235" s="92" t="e">
        <f>'Список домов'!#REF!-проверка!P38-проверка!K138-проверка!C138-проверка!BC138</f>
        <v>#REF!</v>
      </c>
      <c r="P235" s="92" t="e">
        <f>'Список домов'!#REF!-проверка!AV138-проверка!BJ138</f>
        <v>#REF!</v>
      </c>
      <c r="Q235" s="92" t="e">
        <f>'Список домов'!#REF!-проверка!AR138-проверка!AS138-проверка!Q38</f>
        <v>#REF!</v>
      </c>
      <c r="R235" s="92" t="e">
        <f t="shared" si="1"/>
        <v>#REF!</v>
      </c>
    </row>
    <row r="236" spans="2:20" x14ac:dyDescent="0.25">
      <c r="B236" s="90" t="s">
        <v>37</v>
      </c>
      <c r="C236" s="91" t="e">
        <f>'Список домов'!#REF!-проверка!C39-проверка!AA139</f>
        <v>#REF!</v>
      </c>
      <c r="D236" s="91" t="e">
        <f>-D39-L139+'Список домов'!#REF!</f>
        <v>#REF!</v>
      </c>
      <c r="E236" s="92" t="e">
        <f>'Список домов'!#REF!-проверка!E39-проверка!W139</f>
        <v>#REF!</v>
      </c>
      <c r="F236" s="92" t="e">
        <f>'Список домов'!#REF!-проверка!F39-проверка!AL139</f>
        <v>#REF!</v>
      </c>
      <c r="G236" s="92" t="e">
        <f>'Список домов'!#REF!-проверка!G39-проверка!T139</f>
        <v>#REF!</v>
      </c>
      <c r="H236" s="92" t="e">
        <f>'Список домов'!#REF!-проверка!H39-проверка!M139</f>
        <v>#REF!</v>
      </c>
      <c r="I236" s="92" t="e">
        <f>'Список домов'!#REF!-проверка!I39-проверка!N139</f>
        <v>#REF!</v>
      </c>
      <c r="J236" s="92" t="e">
        <f>'Список домов'!#REF!-проверка!J39-проверка!X139</f>
        <v>#REF!</v>
      </c>
      <c r="K236" s="92" t="e">
        <f>'Список домов'!#REF!-проверка!K39-проверка!O139</f>
        <v>#REF!</v>
      </c>
      <c r="L236" s="92" t="e">
        <f>'Список домов'!#REF!-проверка!L39-проверка!AN139</f>
        <v>#REF!</v>
      </c>
      <c r="M236" s="92" t="e">
        <f>'Список домов'!#REF!-проверка!G139</f>
        <v>#REF!</v>
      </c>
      <c r="N236" s="131" t="e">
        <f>'Список домов'!#REF!-проверка!M39-проверка!N39-проверка!O39-проверка!H139-проверка!I139-проверка!J139</f>
        <v>#REF!</v>
      </c>
      <c r="O236" s="131" t="e">
        <f>'Список домов'!#REF!-проверка!P39-проверка!K139-проверка!C139-проверка!BC139</f>
        <v>#REF!</v>
      </c>
      <c r="P236" s="131" t="e">
        <f>'Список домов'!#REF!-проверка!AV139-проверка!BJ139</f>
        <v>#REF!</v>
      </c>
      <c r="Q236" s="131" t="e">
        <f>'Список домов'!#REF!-проверка!AR139-проверка!AS139-проверка!Q39</f>
        <v>#REF!</v>
      </c>
      <c r="R236" s="92" t="e">
        <f>SUM(C236:Q236)</f>
        <v>#REF!</v>
      </c>
      <c r="T236" s="132"/>
    </row>
    <row r="237" spans="2:20" x14ac:dyDescent="0.25">
      <c r="B237" s="90" t="s">
        <v>38</v>
      </c>
      <c r="C237" s="91" t="e">
        <f>'Список домов'!#REF!-проверка!C40-проверка!AA140</f>
        <v>#REF!</v>
      </c>
      <c r="D237" s="91" t="e">
        <f>-D40-L140+'Список домов'!#REF!</f>
        <v>#REF!</v>
      </c>
      <c r="E237" s="92" t="e">
        <f>'Список домов'!#REF!-проверка!E40-проверка!W140</f>
        <v>#REF!</v>
      </c>
      <c r="F237" s="92" t="e">
        <f>'Список домов'!#REF!-проверка!F40-проверка!AL140</f>
        <v>#REF!</v>
      </c>
      <c r="G237" s="92" t="e">
        <f>'Список домов'!#REF!-проверка!G40-проверка!T140</f>
        <v>#REF!</v>
      </c>
      <c r="H237" s="92" t="e">
        <f>'Список домов'!#REF!-проверка!H40-проверка!M140</f>
        <v>#REF!</v>
      </c>
      <c r="I237" s="92" t="e">
        <f>'Список домов'!#REF!-проверка!I40-проверка!N140</f>
        <v>#REF!</v>
      </c>
      <c r="J237" s="92" t="e">
        <f>'Список домов'!#REF!-проверка!J40-проверка!X140</f>
        <v>#REF!</v>
      </c>
      <c r="K237" s="92" t="e">
        <f>'Список домов'!#REF!-проверка!K40-проверка!O140</f>
        <v>#REF!</v>
      </c>
      <c r="L237" s="92" t="e">
        <f>'Список домов'!#REF!-проверка!L40-проверка!AN140</f>
        <v>#REF!</v>
      </c>
      <c r="M237" s="92" t="e">
        <f>'Список домов'!#REF!-проверка!G140</f>
        <v>#REF!</v>
      </c>
      <c r="N237" s="92" t="e">
        <f>'Список домов'!#REF!-проверка!M40-проверка!N40-проверка!O40-проверка!H140-проверка!I140-проверка!J140</f>
        <v>#REF!</v>
      </c>
      <c r="O237" s="92" t="e">
        <f>'Список домов'!#REF!-проверка!P40-проверка!K140-проверка!C140-проверка!BC140</f>
        <v>#REF!</v>
      </c>
      <c r="P237" s="92" t="e">
        <f>'Список домов'!#REF!-проверка!AV140-проверка!BJ140</f>
        <v>#REF!</v>
      </c>
      <c r="Q237" s="92" t="e">
        <f>'Список домов'!#REF!-проверка!AR140-проверка!AS140-проверка!Q40</f>
        <v>#REF!</v>
      </c>
      <c r="R237" s="92" t="e">
        <f t="shared" si="1"/>
        <v>#REF!</v>
      </c>
    </row>
    <row r="238" spans="2:20" x14ac:dyDescent="0.25">
      <c r="B238" s="90" t="s">
        <v>39</v>
      </c>
      <c r="C238" s="91" t="e">
        <f>'Список домов'!#REF!-проверка!C41-проверка!AA141</f>
        <v>#REF!</v>
      </c>
      <c r="D238" s="91" t="e">
        <f>-D41-L141+'Список домов'!#REF!</f>
        <v>#REF!</v>
      </c>
      <c r="E238" s="92" t="e">
        <f>'Список домов'!#REF!-проверка!E41-проверка!W141</f>
        <v>#REF!</v>
      </c>
      <c r="F238" s="92" t="e">
        <f>'Список домов'!#REF!-проверка!F41-проверка!AL141</f>
        <v>#REF!</v>
      </c>
      <c r="G238" s="92" t="e">
        <f>'Список домов'!#REF!-проверка!G41-проверка!T141</f>
        <v>#REF!</v>
      </c>
      <c r="H238" s="92" t="e">
        <f>'Список домов'!#REF!-проверка!H41-проверка!M141</f>
        <v>#REF!</v>
      </c>
      <c r="I238" s="92" t="e">
        <f>'Список домов'!#REF!-проверка!I41-проверка!N141</f>
        <v>#REF!</v>
      </c>
      <c r="J238" s="92" t="e">
        <f>'Список домов'!#REF!-проверка!J41-проверка!X141</f>
        <v>#REF!</v>
      </c>
      <c r="K238" s="92" t="e">
        <f>'Список домов'!#REF!-проверка!K41-проверка!O141</f>
        <v>#REF!</v>
      </c>
      <c r="L238" s="92" t="e">
        <f>'Список домов'!#REF!-проверка!L41-проверка!AN141</f>
        <v>#REF!</v>
      </c>
      <c r="M238" s="92" t="e">
        <f>'Список домов'!#REF!-проверка!G141</f>
        <v>#REF!</v>
      </c>
      <c r="N238" s="92" t="e">
        <f>'Список домов'!#REF!-проверка!M41-проверка!N41-проверка!O41-проверка!H141-проверка!I141-проверка!J141</f>
        <v>#REF!</v>
      </c>
      <c r="O238" s="92" t="e">
        <f>'Список домов'!#REF!-проверка!P41-проверка!K141-проверка!C141-проверка!BC141</f>
        <v>#REF!</v>
      </c>
      <c r="P238" s="92" t="e">
        <f>'Список домов'!#REF!-проверка!AV141-проверка!BJ141</f>
        <v>#REF!</v>
      </c>
      <c r="Q238" s="92" t="e">
        <f>'Список домов'!#REF!-проверка!AR141-проверка!AS141-проверка!Q41</f>
        <v>#REF!</v>
      </c>
      <c r="R238" s="92" t="e">
        <f t="shared" si="1"/>
        <v>#REF!</v>
      </c>
    </row>
    <row r="239" spans="2:20" x14ac:dyDescent="0.25">
      <c r="B239" s="90" t="s">
        <v>40</v>
      </c>
      <c r="C239" s="91" t="e">
        <f>'Список домов'!#REF!-проверка!C42-проверка!AA142</f>
        <v>#REF!</v>
      </c>
      <c r="D239" s="91" t="e">
        <f>-D42-L142+'Список домов'!#REF!</f>
        <v>#REF!</v>
      </c>
      <c r="E239" s="92" t="e">
        <f>'Список домов'!#REF!-проверка!E42-проверка!W142</f>
        <v>#REF!</v>
      </c>
      <c r="F239" s="92" t="e">
        <f>'Список домов'!#REF!-проверка!F42-проверка!AL142</f>
        <v>#REF!</v>
      </c>
      <c r="G239" s="92" t="e">
        <f>'Список домов'!#REF!-проверка!G42-проверка!T142</f>
        <v>#REF!</v>
      </c>
      <c r="H239" s="92" t="e">
        <f>'Список домов'!#REF!-проверка!H42-проверка!M142</f>
        <v>#REF!</v>
      </c>
      <c r="I239" s="92" t="e">
        <f>'Список домов'!#REF!-проверка!I42-проверка!N142</f>
        <v>#REF!</v>
      </c>
      <c r="J239" s="92" t="e">
        <f>'Список домов'!#REF!-проверка!J42-проверка!X142</f>
        <v>#REF!</v>
      </c>
      <c r="K239" s="92" t="e">
        <f>'Список домов'!#REF!-проверка!K42-проверка!O142</f>
        <v>#REF!</v>
      </c>
      <c r="L239" s="92" t="e">
        <f>'Список домов'!#REF!-проверка!L42-проверка!AN142</f>
        <v>#REF!</v>
      </c>
      <c r="M239" s="92" t="e">
        <f>'Список домов'!#REF!-проверка!G142</f>
        <v>#REF!</v>
      </c>
      <c r="N239" s="92" t="e">
        <f>'Список домов'!#REF!-проверка!M42-проверка!N42-проверка!O42-проверка!H142-проверка!I142-проверка!J142</f>
        <v>#REF!</v>
      </c>
      <c r="O239" s="92" t="e">
        <f>'Список домов'!#REF!-проверка!P42-проверка!K142-проверка!C142-проверка!BC142</f>
        <v>#REF!</v>
      </c>
      <c r="P239" s="92" t="e">
        <f>'Список домов'!#REF!-проверка!AV142-проверка!BJ142</f>
        <v>#REF!</v>
      </c>
      <c r="Q239" s="92" t="e">
        <f>'Список домов'!#REF!-проверка!AR142-проверка!AS142-проверка!Q42</f>
        <v>#REF!</v>
      </c>
      <c r="R239" s="92" t="e">
        <f t="shared" si="1"/>
        <v>#REF!</v>
      </c>
    </row>
    <row r="240" spans="2:20" x14ac:dyDescent="0.25">
      <c r="B240" s="90" t="s">
        <v>41</v>
      </c>
      <c r="C240" s="91" t="e">
        <f>'Список домов'!#REF!-проверка!C43-проверка!AA143</f>
        <v>#REF!</v>
      </c>
      <c r="D240" s="91" t="e">
        <f>-D43-L143+'Список домов'!#REF!</f>
        <v>#REF!</v>
      </c>
      <c r="E240" s="92" t="e">
        <f>'Список домов'!#REF!-проверка!E43-проверка!W143</f>
        <v>#REF!</v>
      </c>
      <c r="F240" s="92" t="e">
        <f>'Список домов'!#REF!-проверка!F43-проверка!AL143</f>
        <v>#REF!</v>
      </c>
      <c r="G240" s="92" t="e">
        <f>'Список домов'!#REF!-проверка!G43-проверка!T143</f>
        <v>#REF!</v>
      </c>
      <c r="H240" s="92" t="e">
        <f>'Список домов'!#REF!-проверка!H43-проверка!M143</f>
        <v>#REF!</v>
      </c>
      <c r="I240" s="92" t="e">
        <f>'Список домов'!#REF!-проверка!I43-проверка!N143</f>
        <v>#REF!</v>
      </c>
      <c r="J240" s="92" t="e">
        <f>'Список домов'!#REF!-проверка!J43-проверка!X143</f>
        <v>#REF!</v>
      </c>
      <c r="K240" s="92" t="e">
        <f>'Список домов'!#REF!-проверка!K43-проверка!O143</f>
        <v>#REF!</v>
      </c>
      <c r="L240" s="92" t="e">
        <f>'Список домов'!#REF!-проверка!L43-проверка!AN143</f>
        <v>#REF!</v>
      </c>
      <c r="M240" s="92" t="e">
        <f>'Список домов'!#REF!-проверка!G143</f>
        <v>#REF!</v>
      </c>
      <c r="N240" s="92" t="e">
        <f>'Список домов'!#REF!-проверка!M43-проверка!N43-проверка!O43-проверка!H143-проверка!I143-проверка!J143</f>
        <v>#REF!</v>
      </c>
      <c r="O240" s="92" t="e">
        <f>'Список домов'!#REF!-проверка!P43-проверка!K143-проверка!C143-проверка!BC143</f>
        <v>#REF!</v>
      </c>
      <c r="P240" s="92" t="e">
        <f>'Список домов'!#REF!-проверка!AV143-проверка!BJ143</f>
        <v>#REF!</v>
      </c>
      <c r="Q240" s="92" t="e">
        <f>'Список домов'!#REF!-проверка!AR143-проверка!AS143-проверка!Q43</f>
        <v>#REF!</v>
      </c>
      <c r="R240" s="92" t="e">
        <f t="shared" si="1"/>
        <v>#REF!</v>
      </c>
    </row>
    <row r="241" spans="2:20" x14ac:dyDescent="0.25">
      <c r="B241" s="90" t="s">
        <v>42</v>
      </c>
      <c r="C241" s="91" t="e">
        <f>'Список домов'!#REF!-проверка!C44-проверка!AA144</f>
        <v>#REF!</v>
      </c>
      <c r="D241" s="91" t="e">
        <f>-D44-L144+'Список домов'!#REF!</f>
        <v>#REF!</v>
      </c>
      <c r="E241" s="92" t="e">
        <f>'Список домов'!#REF!-проверка!E44-проверка!W144</f>
        <v>#REF!</v>
      </c>
      <c r="F241" s="92" t="e">
        <f>'Список домов'!#REF!-проверка!F44-проверка!AL144</f>
        <v>#REF!</v>
      </c>
      <c r="G241" s="92" t="e">
        <f>'Список домов'!#REF!-проверка!G44-проверка!T144</f>
        <v>#REF!</v>
      </c>
      <c r="H241" s="92" t="e">
        <f>'Список домов'!#REF!-проверка!H44-проверка!M144</f>
        <v>#REF!</v>
      </c>
      <c r="I241" s="92" t="e">
        <f>'Список домов'!#REF!-проверка!I44-проверка!N144</f>
        <v>#REF!</v>
      </c>
      <c r="J241" s="92" t="e">
        <f>'Список домов'!#REF!-проверка!J44-проверка!X144</f>
        <v>#REF!</v>
      </c>
      <c r="K241" s="92" t="e">
        <f>'Список домов'!#REF!-проверка!K44-проверка!O144</f>
        <v>#REF!</v>
      </c>
      <c r="L241" s="92" t="e">
        <f>'Список домов'!#REF!-проверка!L44-проверка!AN144</f>
        <v>#REF!</v>
      </c>
      <c r="M241" s="92" t="e">
        <f>'Список домов'!#REF!-проверка!G144</f>
        <v>#REF!</v>
      </c>
      <c r="N241" s="92" t="e">
        <f>'Список домов'!#REF!-проверка!M44-проверка!N44-проверка!O44-проверка!H144-проверка!I144-проверка!J144</f>
        <v>#REF!</v>
      </c>
      <c r="O241" s="92" t="e">
        <f>'Список домов'!#REF!-проверка!P44-проверка!K144-проверка!C144-проверка!BC144</f>
        <v>#REF!</v>
      </c>
      <c r="P241" s="92" t="e">
        <f>'Список домов'!#REF!-проверка!AV144-проверка!BJ144</f>
        <v>#REF!</v>
      </c>
      <c r="Q241" s="92" t="e">
        <f>'Список домов'!#REF!-проверка!AR144-проверка!AS144-проверка!Q44</f>
        <v>#REF!</v>
      </c>
      <c r="R241" s="92" t="e">
        <f t="shared" si="1"/>
        <v>#REF!</v>
      </c>
    </row>
    <row r="242" spans="2:20" x14ac:dyDescent="0.25">
      <c r="B242" s="90" t="s">
        <v>43</v>
      </c>
      <c r="C242" s="91" t="e">
        <f>'Список домов'!#REF!-проверка!C45-проверка!AA145</f>
        <v>#REF!</v>
      </c>
      <c r="D242" s="91" t="e">
        <f>-D45-L145+'Список домов'!#REF!</f>
        <v>#REF!</v>
      </c>
      <c r="E242" s="92" t="e">
        <f>'Список домов'!#REF!-проверка!E45-проверка!W145</f>
        <v>#REF!</v>
      </c>
      <c r="F242" s="92" t="e">
        <f>'Список домов'!#REF!-проверка!F45-проверка!AL145</f>
        <v>#REF!</v>
      </c>
      <c r="G242" s="92" t="e">
        <f>'Список домов'!#REF!-проверка!G45-проверка!T145</f>
        <v>#REF!</v>
      </c>
      <c r="H242" s="92" t="e">
        <f>'Список домов'!#REF!-проверка!H45-проверка!M145</f>
        <v>#REF!</v>
      </c>
      <c r="I242" s="92" t="e">
        <f>'Список домов'!#REF!-проверка!I45-проверка!N145</f>
        <v>#REF!</v>
      </c>
      <c r="J242" s="92" t="e">
        <f>'Список домов'!#REF!-проверка!J45-проверка!X145</f>
        <v>#REF!</v>
      </c>
      <c r="K242" s="92" t="e">
        <f>'Список домов'!#REF!-проверка!K45-проверка!O145</f>
        <v>#REF!</v>
      </c>
      <c r="L242" s="92" t="e">
        <f>'Список домов'!#REF!-проверка!L45-проверка!AN145</f>
        <v>#REF!</v>
      </c>
      <c r="M242" s="92" t="e">
        <f>'Список домов'!#REF!-проверка!G145</f>
        <v>#REF!</v>
      </c>
      <c r="N242" s="92" t="e">
        <f>'Список домов'!#REF!-проверка!M45-проверка!N45-проверка!O45-проверка!H145-проверка!I145-проверка!J145</f>
        <v>#REF!</v>
      </c>
      <c r="O242" s="92" t="e">
        <f>'Список домов'!#REF!-проверка!P45-проверка!K145-проверка!C145-проверка!BC145</f>
        <v>#REF!</v>
      </c>
      <c r="P242" s="92" t="e">
        <f>'Список домов'!#REF!-проверка!AV145-проверка!BJ145</f>
        <v>#REF!</v>
      </c>
      <c r="Q242" s="92" t="e">
        <f>'Список домов'!#REF!-проверка!AR145-проверка!AS145-проверка!Q45</f>
        <v>#REF!</v>
      </c>
      <c r="R242" s="92" t="e">
        <f t="shared" si="1"/>
        <v>#REF!</v>
      </c>
    </row>
    <row r="243" spans="2:20" x14ac:dyDescent="0.25">
      <c r="B243" s="90" t="s">
        <v>44</v>
      </c>
      <c r="C243" s="91" t="e">
        <f>'Список домов'!#REF!-проверка!C46-проверка!AA146</f>
        <v>#REF!</v>
      </c>
      <c r="D243" s="91" t="e">
        <f>-D46-L146+'Список домов'!#REF!</f>
        <v>#REF!</v>
      </c>
      <c r="E243" s="92" t="e">
        <f>'Список домов'!#REF!-проверка!E46-проверка!W146</f>
        <v>#REF!</v>
      </c>
      <c r="F243" s="92" t="e">
        <f>'Список домов'!#REF!-проверка!F46-проверка!AL146</f>
        <v>#REF!</v>
      </c>
      <c r="G243" s="92" t="e">
        <f>'Список домов'!#REF!-проверка!G46-проверка!T146</f>
        <v>#REF!</v>
      </c>
      <c r="H243" s="92" t="e">
        <f>'Список домов'!#REF!-проверка!H46-проверка!M146</f>
        <v>#REF!</v>
      </c>
      <c r="I243" s="92" t="e">
        <f>'Список домов'!#REF!-проверка!I46-проверка!N146</f>
        <v>#REF!</v>
      </c>
      <c r="J243" s="92" t="e">
        <f>'Список домов'!#REF!-проверка!J46-проверка!X146</f>
        <v>#REF!</v>
      </c>
      <c r="K243" s="92" t="e">
        <f>'Список домов'!#REF!-проверка!K46-проверка!O146</f>
        <v>#REF!</v>
      </c>
      <c r="L243" s="92" t="e">
        <f>'Список домов'!#REF!-проверка!L46-проверка!AN146</f>
        <v>#REF!</v>
      </c>
      <c r="M243" s="92" t="e">
        <f>'Список домов'!#REF!-проверка!G146</f>
        <v>#REF!</v>
      </c>
      <c r="N243" s="92" t="e">
        <f>'Список домов'!#REF!-проверка!M46-проверка!N46-проверка!O46-проверка!H146-проверка!I146-проверка!J146</f>
        <v>#REF!</v>
      </c>
      <c r="O243" s="92" t="e">
        <f>'Список домов'!#REF!-проверка!P46-проверка!K146-проверка!C146-проверка!BC146</f>
        <v>#REF!</v>
      </c>
      <c r="P243" s="92" t="e">
        <f>'Список домов'!#REF!-проверка!AV146-проверка!BJ146</f>
        <v>#REF!</v>
      </c>
      <c r="Q243" s="92" t="e">
        <f>'Список домов'!#REF!-проверка!AR146-проверка!AS146-проверка!Q46</f>
        <v>#REF!</v>
      </c>
      <c r="R243" s="92" t="e">
        <f t="shared" si="1"/>
        <v>#REF!</v>
      </c>
    </row>
    <row r="244" spans="2:20" x14ac:dyDescent="0.25">
      <c r="B244" s="90" t="s">
        <v>45</v>
      </c>
      <c r="C244" s="91" t="e">
        <f>'Список домов'!#REF!-проверка!C47-проверка!AA147</f>
        <v>#REF!</v>
      </c>
      <c r="D244" s="91" t="e">
        <f>-D47-L147+'Список домов'!#REF!</f>
        <v>#REF!</v>
      </c>
      <c r="E244" s="92" t="e">
        <f>'Список домов'!#REF!-проверка!E47-проверка!W147</f>
        <v>#REF!</v>
      </c>
      <c r="F244" s="92" t="e">
        <f>'Список домов'!#REF!-проверка!F47-проверка!AL147</f>
        <v>#REF!</v>
      </c>
      <c r="G244" s="92" t="e">
        <f>'Список домов'!#REF!-проверка!G47-проверка!T147</f>
        <v>#REF!</v>
      </c>
      <c r="H244" s="92" t="e">
        <f>'Список домов'!#REF!-проверка!H47-проверка!M147</f>
        <v>#REF!</v>
      </c>
      <c r="I244" s="92" t="e">
        <f>'Список домов'!#REF!-проверка!I47-проверка!N147</f>
        <v>#REF!</v>
      </c>
      <c r="J244" s="92" t="e">
        <f>'Список домов'!#REF!-проверка!J47-проверка!X147</f>
        <v>#REF!</v>
      </c>
      <c r="K244" s="92" t="e">
        <f>'Список домов'!#REF!-проверка!K47-проверка!O147</f>
        <v>#REF!</v>
      </c>
      <c r="L244" s="92" t="e">
        <f>'Список домов'!#REF!-проверка!L47-проверка!AN147</f>
        <v>#REF!</v>
      </c>
      <c r="M244" s="92" t="e">
        <f>'Список домов'!#REF!-проверка!G147</f>
        <v>#REF!</v>
      </c>
      <c r="N244" s="92" t="e">
        <f>'Список домов'!#REF!-проверка!M47-проверка!N47-проверка!O47-проверка!H147-проверка!I147-проверка!J147</f>
        <v>#REF!</v>
      </c>
      <c r="O244" s="92" t="e">
        <f>'Список домов'!#REF!-проверка!P47-проверка!K147-проверка!C147-проверка!BC147</f>
        <v>#REF!</v>
      </c>
      <c r="P244" s="92" t="e">
        <f>'Список домов'!#REF!-проверка!AV147-проверка!BJ147</f>
        <v>#REF!</v>
      </c>
      <c r="Q244" s="92" t="e">
        <f>'Список домов'!#REF!-проверка!AR147-проверка!AS147-проверка!Q47</f>
        <v>#REF!</v>
      </c>
      <c r="R244" s="153" t="e">
        <f>SUM(C244:Q244)</f>
        <v>#REF!</v>
      </c>
      <c r="T244" s="132"/>
    </row>
    <row r="245" spans="2:20" x14ac:dyDescent="0.25">
      <c r="B245" s="90" t="s">
        <v>46</v>
      </c>
      <c r="C245" s="91" t="e">
        <f>'Список домов'!#REF!-проверка!C48-проверка!AA148</f>
        <v>#REF!</v>
      </c>
      <c r="D245" s="91" t="e">
        <f>-D48-L148+'Список домов'!#REF!</f>
        <v>#REF!</v>
      </c>
      <c r="E245" s="92" t="e">
        <f>'Список домов'!#REF!-проверка!E48-проверка!W148</f>
        <v>#REF!</v>
      </c>
      <c r="F245" s="92" t="e">
        <f>'Список домов'!#REF!-проверка!F48-проверка!AL148</f>
        <v>#REF!</v>
      </c>
      <c r="G245" s="92" t="e">
        <f>'Список домов'!#REF!-проверка!G48-проверка!T148</f>
        <v>#REF!</v>
      </c>
      <c r="H245" s="92" t="e">
        <f>'Список домов'!#REF!-проверка!H48-проверка!M148</f>
        <v>#REF!</v>
      </c>
      <c r="I245" s="92" t="e">
        <f>'Список домов'!#REF!-проверка!I48-проверка!N148</f>
        <v>#REF!</v>
      </c>
      <c r="J245" s="92" t="e">
        <f>'Список домов'!#REF!-проверка!J48-проверка!X148</f>
        <v>#REF!</v>
      </c>
      <c r="K245" s="92" t="e">
        <f>'Список домов'!#REF!-проверка!K48-проверка!O148</f>
        <v>#REF!</v>
      </c>
      <c r="L245" s="92" t="e">
        <f>'Список домов'!#REF!-проверка!L48-проверка!AN148</f>
        <v>#REF!</v>
      </c>
      <c r="M245" s="92" t="e">
        <f>'Список домов'!#REF!-проверка!G148</f>
        <v>#REF!</v>
      </c>
      <c r="N245" s="92" t="e">
        <f>'Список домов'!#REF!-проверка!M48-проверка!N48-проверка!O48-проверка!H148-проверка!I148-проверка!J148</f>
        <v>#REF!</v>
      </c>
      <c r="O245" s="92" t="e">
        <f>'Список домов'!#REF!-проверка!P48-проверка!K148-проверка!C148-проверка!BC148</f>
        <v>#REF!</v>
      </c>
      <c r="P245" s="92" t="e">
        <f>'Список домов'!#REF!-проверка!AV148-проверка!BJ148</f>
        <v>#REF!</v>
      </c>
      <c r="Q245" s="92" t="e">
        <f>'Список домов'!#REF!-проверка!AR148-проверка!AS148-проверка!Q48</f>
        <v>#REF!</v>
      </c>
      <c r="R245" s="92" t="e">
        <f t="shared" si="1"/>
        <v>#REF!</v>
      </c>
    </row>
    <row r="246" spans="2:20" x14ac:dyDescent="0.25">
      <c r="B246" s="90" t="s">
        <v>47</v>
      </c>
      <c r="C246" s="91" t="e">
        <f>'Список домов'!#REF!-проверка!C49-проверка!AA149</f>
        <v>#REF!</v>
      </c>
      <c r="D246" s="91" t="e">
        <f>-D49-L149+'Список домов'!#REF!</f>
        <v>#REF!</v>
      </c>
      <c r="E246" s="92" t="e">
        <f>'Список домов'!#REF!-проверка!E49-проверка!W149</f>
        <v>#REF!</v>
      </c>
      <c r="F246" s="92" t="e">
        <f>'Список домов'!#REF!-проверка!F49-проверка!AL149</f>
        <v>#REF!</v>
      </c>
      <c r="G246" s="92" t="e">
        <f>'Список домов'!#REF!-проверка!G49-проверка!T149</f>
        <v>#REF!</v>
      </c>
      <c r="H246" s="92" t="e">
        <f>'Список домов'!#REF!-проверка!H49-проверка!M149</f>
        <v>#REF!</v>
      </c>
      <c r="I246" s="92" t="e">
        <f>'Список домов'!#REF!-проверка!I49-проверка!N149</f>
        <v>#REF!</v>
      </c>
      <c r="J246" s="92" t="e">
        <f>'Список домов'!#REF!-проверка!J49-проверка!X149</f>
        <v>#REF!</v>
      </c>
      <c r="K246" s="92" t="e">
        <f>'Список домов'!#REF!-проверка!K49-проверка!O149</f>
        <v>#REF!</v>
      </c>
      <c r="L246" s="92" t="e">
        <f>'Список домов'!#REF!-проверка!L49-проверка!AN149</f>
        <v>#REF!</v>
      </c>
      <c r="M246" s="92" t="e">
        <f>'Список домов'!#REF!-проверка!G149</f>
        <v>#REF!</v>
      </c>
      <c r="N246" s="92" t="e">
        <f>'Список домов'!#REF!-проверка!M49-проверка!N49-проверка!O49-проверка!H149-проверка!I149-проверка!J149</f>
        <v>#REF!</v>
      </c>
      <c r="O246" s="92" t="e">
        <f>'Список домов'!#REF!-проверка!P49-проверка!K149-проверка!C149-проверка!BC149</f>
        <v>#REF!</v>
      </c>
      <c r="P246" s="92" t="e">
        <f>'Список домов'!#REF!-проверка!AV149-проверка!BJ149</f>
        <v>#REF!</v>
      </c>
      <c r="Q246" s="92" t="e">
        <f>'Список домов'!#REF!-проверка!AR149-проверка!AS149-проверка!Q49</f>
        <v>#REF!</v>
      </c>
      <c r="R246" s="92" t="e">
        <f t="shared" si="1"/>
        <v>#REF!</v>
      </c>
    </row>
    <row r="247" spans="2:20" x14ac:dyDescent="0.25">
      <c r="B247" s="90" t="s">
        <v>298</v>
      </c>
      <c r="C247" s="91" t="e">
        <f>'Список домов'!#REF!-проверка!C50-проверка!AA150</f>
        <v>#REF!</v>
      </c>
      <c r="D247" s="91" t="e">
        <f>-D50-L150+'Список домов'!#REF!</f>
        <v>#REF!</v>
      </c>
      <c r="E247" s="92" t="e">
        <f>'Список домов'!#REF!-проверка!E50-проверка!W150</f>
        <v>#REF!</v>
      </c>
      <c r="F247" s="92" t="e">
        <f>'Список домов'!#REF!-проверка!F50-проверка!AL150</f>
        <v>#REF!</v>
      </c>
      <c r="G247" s="92" t="e">
        <f>'Список домов'!#REF!-проверка!G50-проверка!T150</f>
        <v>#REF!</v>
      </c>
      <c r="H247" s="92" t="e">
        <f>'Список домов'!#REF!-проверка!H50-проверка!M150</f>
        <v>#REF!</v>
      </c>
      <c r="I247" s="92" t="e">
        <f>'Список домов'!#REF!-проверка!I50-проверка!N150</f>
        <v>#REF!</v>
      </c>
      <c r="J247" s="92" t="e">
        <f>'Список домов'!#REF!-проверка!J50-проверка!X150</f>
        <v>#REF!</v>
      </c>
      <c r="K247" s="92" t="e">
        <f>'Список домов'!#REF!-проверка!K50-проверка!O150</f>
        <v>#REF!</v>
      </c>
      <c r="L247" s="92" t="e">
        <f>'Список домов'!#REF!-проверка!L50-проверка!AN150</f>
        <v>#REF!</v>
      </c>
      <c r="M247" s="92" t="e">
        <f>'Список домов'!#REF!-проверка!G150</f>
        <v>#REF!</v>
      </c>
      <c r="N247" s="92" t="e">
        <f>'Список домов'!#REF!-проверка!M50-проверка!N50-проверка!O50-проверка!H150-проверка!I150-проверка!J150</f>
        <v>#REF!</v>
      </c>
      <c r="O247" s="92" t="e">
        <f>'Список домов'!#REF!-проверка!P50-проверка!K150-проверка!C150-проверка!BC150</f>
        <v>#REF!</v>
      </c>
      <c r="P247" s="92" t="e">
        <f>'Список домов'!#REF!-проверка!AV150-проверка!BJ150</f>
        <v>#REF!</v>
      </c>
      <c r="Q247" s="92" t="e">
        <f>'Список домов'!#REF!-проверка!AR150-проверка!AS150-проверка!Q50</f>
        <v>#REF!</v>
      </c>
      <c r="R247" s="92" t="e">
        <f t="shared" si="1"/>
        <v>#REF!</v>
      </c>
    </row>
    <row r="248" spans="2:20" x14ac:dyDescent="0.25">
      <c r="B248" s="90" t="s">
        <v>48</v>
      </c>
      <c r="C248" s="91" t="e">
        <f>'Список домов'!#REF!-проверка!C51-проверка!AA151</f>
        <v>#REF!</v>
      </c>
      <c r="D248" s="91" t="e">
        <f>-D51-L151+'Список домов'!#REF!</f>
        <v>#REF!</v>
      </c>
      <c r="E248" s="92" t="e">
        <f>'Список домов'!#REF!-проверка!E51-проверка!W151</f>
        <v>#REF!</v>
      </c>
      <c r="F248" s="92" t="e">
        <f>'Список домов'!#REF!-проверка!F51-проверка!AL151</f>
        <v>#REF!</v>
      </c>
      <c r="G248" s="92" t="e">
        <f>'Список домов'!#REF!-проверка!G51-проверка!T151</f>
        <v>#REF!</v>
      </c>
      <c r="H248" s="92" t="e">
        <f>'Список домов'!#REF!-проверка!H51-проверка!M151</f>
        <v>#REF!</v>
      </c>
      <c r="I248" s="92" t="e">
        <f>'Список домов'!#REF!-проверка!I51-проверка!N151</f>
        <v>#REF!</v>
      </c>
      <c r="J248" s="92" t="e">
        <f>'Список домов'!#REF!-проверка!J51-проверка!X151</f>
        <v>#REF!</v>
      </c>
      <c r="K248" s="92" t="e">
        <f>'Список домов'!#REF!-проверка!K51-проверка!O151</f>
        <v>#REF!</v>
      </c>
      <c r="L248" s="92" t="e">
        <f>'Список домов'!#REF!-проверка!L51-проверка!AN151</f>
        <v>#REF!</v>
      </c>
      <c r="M248" s="92" t="e">
        <f>'Список домов'!#REF!-проверка!G151</f>
        <v>#REF!</v>
      </c>
      <c r="N248" s="92" t="e">
        <f>'Список домов'!#REF!-проверка!M51-проверка!N51-проверка!O51-проверка!H151-проверка!I151-проверка!J151</f>
        <v>#REF!</v>
      </c>
      <c r="O248" s="92" t="e">
        <f>'Список домов'!#REF!-проверка!P51-проверка!K151-проверка!C151-проверка!BC151</f>
        <v>#REF!</v>
      </c>
      <c r="P248" s="92" t="e">
        <f>'Список домов'!#REF!-проверка!AV151-проверка!BJ151</f>
        <v>#REF!</v>
      </c>
      <c r="Q248" s="92" t="e">
        <f>'Список домов'!#REF!-проверка!AR151-проверка!AS151-проверка!Q51</f>
        <v>#REF!</v>
      </c>
      <c r="R248" s="92" t="e">
        <f t="shared" si="1"/>
        <v>#REF!</v>
      </c>
    </row>
    <row r="249" spans="2:20" x14ac:dyDescent="0.25">
      <c r="B249" s="90" t="s">
        <v>49</v>
      </c>
      <c r="C249" s="91" t="e">
        <f>'Список домов'!#REF!-проверка!C52-проверка!AA152</f>
        <v>#REF!</v>
      </c>
      <c r="D249" s="91" t="e">
        <f>-D52-L152+'Список домов'!#REF!</f>
        <v>#REF!</v>
      </c>
      <c r="E249" s="92" t="e">
        <f>'Список домов'!#REF!-проверка!E52-проверка!W152</f>
        <v>#REF!</v>
      </c>
      <c r="F249" s="92" t="e">
        <f>'Список домов'!#REF!-проверка!F52-проверка!AL152</f>
        <v>#REF!</v>
      </c>
      <c r="G249" s="92" t="e">
        <f>'Список домов'!#REF!-проверка!G52-проверка!T152</f>
        <v>#REF!</v>
      </c>
      <c r="H249" s="92" t="e">
        <f>'Список домов'!#REF!-проверка!H52-проверка!M152</f>
        <v>#REF!</v>
      </c>
      <c r="I249" s="92" t="e">
        <f>'Список домов'!#REF!-проверка!I52-проверка!N152</f>
        <v>#REF!</v>
      </c>
      <c r="J249" s="92" t="e">
        <f>'Список домов'!#REF!-проверка!J52-проверка!X152</f>
        <v>#REF!</v>
      </c>
      <c r="K249" s="92" t="e">
        <f>'Список домов'!#REF!-проверка!K52-проверка!O152</f>
        <v>#REF!</v>
      </c>
      <c r="L249" s="92" t="e">
        <f>'Список домов'!#REF!-проверка!L52-проверка!AN152</f>
        <v>#REF!</v>
      </c>
      <c r="M249" s="92" t="e">
        <f>'Список домов'!#REF!-проверка!G152</f>
        <v>#REF!</v>
      </c>
      <c r="N249" s="92" t="e">
        <f>'Список домов'!#REF!-проверка!M52-проверка!N52-проверка!O52-проверка!H152-проверка!I152-проверка!J152</f>
        <v>#REF!</v>
      </c>
      <c r="O249" s="92" t="e">
        <f>'Список домов'!#REF!-проверка!P52-проверка!K152-проверка!C152-проверка!BC152</f>
        <v>#REF!</v>
      </c>
      <c r="P249" s="92" t="e">
        <f>'Список домов'!#REF!-проверка!AV152-проверка!BJ152</f>
        <v>#REF!</v>
      </c>
      <c r="Q249" s="92" t="e">
        <f>'Список домов'!#REF!-проверка!AR152-проверка!AS152-проверка!Q52</f>
        <v>#REF!</v>
      </c>
      <c r="R249" s="92" t="e">
        <f t="shared" si="1"/>
        <v>#REF!</v>
      </c>
    </row>
    <row r="250" spans="2:20" x14ac:dyDescent="0.25">
      <c r="B250" s="90" t="s">
        <v>50</v>
      </c>
      <c r="C250" s="91" t="e">
        <f>'Список домов'!#REF!-проверка!C53-проверка!AA153</f>
        <v>#REF!</v>
      </c>
      <c r="D250" s="91" t="e">
        <f>-D53-L153+'Список домов'!#REF!</f>
        <v>#REF!</v>
      </c>
      <c r="E250" s="92" t="e">
        <f>'Список домов'!#REF!-проверка!E53-проверка!W153</f>
        <v>#REF!</v>
      </c>
      <c r="F250" s="92" t="e">
        <f>'Список домов'!#REF!-проверка!F53-проверка!AL153</f>
        <v>#REF!</v>
      </c>
      <c r="G250" s="92" t="e">
        <f>'Список домов'!#REF!-проверка!G53-проверка!T153</f>
        <v>#REF!</v>
      </c>
      <c r="H250" s="92" t="e">
        <f>'Список домов'!#REF!-проверка!H53-проверка!M153</f>
        <v>#REF!</v>
      </c>
      <c r="I250" s="92" t="e">
        <f>'Список домов'!#REF!-проверка!I53-проверка!N153</f>
        <v>#REF!</v>
      </c>
      <c r="J250" s="92" t="e">
        <f>'Список домов'!#REF!-проверка!J53-проверка!X153</f>
        <v>#REF!</v>
      </c>
      <c r="K250" s="92" t="e">
        <f>'Список домов'!#REF!-проверка!K53-проверка!O153</f>
        <v>#REF!</v>
      </c>
      <c r="L250" s="92" t="e">
        <f>'Список домов'!#REF!-проверка!L53-проверка!AN153</f>
        <v>#REF!</v>
      </c>
      <c r="M250" s="92" t="e">
        <f>'Список домов'!#REF!-проверка!G153</f>
        <v>#REF!</v>
      </c>
      <c r="N250" s="92" t="e">
        <f>'Список домов'!#REF!-проверка!M53-проверка!N53-проверка!O53-проверка!H153-проверка!I153-проверка!J153</f>
        <v>#REF!</v>
      </c>
      <c r="O250" s="92" t="e">
        <f>'Список домов'!#REF!-проверка!P53-проверка!K153-проверка!C153-проверка!BC153</f>
        <v>#REF!</v>
      </c>
      <c r="P250" s="92" t="e">
        <f>'Список домов'!#REF!-проверка!AV153-проверка!BJ153</f>
        <v>#REF!</v>
      </c>
      <c r="Q250" s="92" t="e">
        <f>'Список домов'!#REF!-проверка!AR153-проверка!AS153-проверка!Q53</f>
        <v>#REF!</v>
      </c>
      <c r="R250" s="92" t="e">
        <f t="shared" si="1"/>
        <v>#REF!</v>
      </c>
    </row>
    <row r="251" spans="2:20" x14ac:dyDescent="0.25">
      <c r="B251" s="90" t="s">
        <v>51</v>
      </c>
      <c r="C251" s="91" t="e">
        <f>'Список домов'!#REF!-проверка!C54-проверка!AA154</f>
        <v>#REF!</v>
      </c>
      <c r="D251" s="91" t="e">
        <f>-D54-L154+'Список домов'!#REF!</f>
        <v>#REF!</v>
      </c>
      <c r="E251" s="92" t="e">
        <f>'Список домов'!#REF!-проверка!E54-проверка!W154</f>
        <v>#REF!</v>
      </c>
      <c r="F251" s="92" t="e">
        <f>'Список домов'!#REF!-проверка!F54-проверка!AL154</f>
        <v>#REF!</v>
      </c>
      <c r="G251" s="92" t="e">
        <f>'Список домов'!#REF!-проверка!G54-проверка!T154</f>
        <v>#REF!</v>
      </c>
      <c r="H251" s="92" t="e">
        <f>'Список домов'!#REF!-проверка!H54-проверка!M154</f>
        <v>#REF!</v>
      </c>
      <c r="I251" s="92" t="e">
        <f>'Список домов'!#REF!-проверка!I54-проверка!N154</f>
        <v>#REF!</v>
      </c>
      <c r="J251" s="92" t="e">
        <f>'Список домов'!#REF!-проверка!J54-проверка!X154</f>
        <v>#REF!</v>
      </c>
      <c r="K251" s="92" t="e">
        <f>'Список домов'!#REF!-проверка!K54-проверка!O154</f>
        <v>#REF!</v>
      </c>
      <c r="L251" s="92" t="e">
        <f>'Список домов'!#REF!-проверка!L54-проверка!AN154</f>
        <v>#REF!</v>
      </c>
      <c r="M251" s="92" t="e">
        <f>'Список домов'!#REF!-проверка!G154</f>
        <v>#REF!</v>
      </c>
      <c r="N251" s="92" t="e">
        <f>'Список домов'!#REF!-проверка!M54-проверка!N54-проверка!O54-проверка!H154-проверка!I154-проверка!J154</f>
        <v>#REF!</v>
      </c>
      <c r="O251" s="92" t="e">
        <f>'Список домов'!#REF!-проверка!P54-проверка!K154-проверка!C154-проверка!BC154</f>
        <v>#REF!</v>
      </c>
      <c r="P251" s="92" t="e">
        <f>'Список домов'!#REF!-проверка!AV154-проверка!BJ154</f>
        <v>#REF!</v>
      </c>
      <c r="Q251" s="92" t="e">
        <f>'Список домов'!#REF!-проверка!AR154-проверка!AS154-проверка!Q54</f>
        <v>#REF!</v>
      </c>
      <c r="R251" s="92" t="e">
        <f t="shared" si="1"/>
        <v>#REF!</v>
      </c>
    </row>
    <row r="252" spans="2:20" x14ac:dyDescent="0.25">
      <c r="B252" s="90" t="s">
        <v>52</v>
      </c>
      <c r="C252" s="91" t="e">
        <f>'Список домов'!#REF!-проверка!C55-проверка!AA155</f>
        <v>#REF!</v>
      </c>
      <c r="D252" s="91" t="e">
        <f>-D55-L155+'Список домов'!#REF!</f>
        <v>#REF!</v>
      </c>
      <c r="E252" s="92" t="e">
        <f>'Список домов'!#REF!-проверка!E55-проверка!W155</f>
        <v>#REF!</v>
      </c>
      <c r="F252" s="92" t="e">
        <f>'Список домов'!#REF!-проверка!F55-проверка!AL155</f>
        <v>#REF!</v>
      </c>
      <c r="G252" s="92" t="e">
        <f>'Список домов'!#REF!-проверка!G55-проверка!T155</f>
        <v>#REF!</v>
      </c>
      <c r="H252" s="92" t="e">
        <f>'Список домов'!#REF!-проверка!H55-проверка!M155</f>
        <v>#REF!</v>
      </c>
      <c r="I252" s="92" t="e">
        <f>'Список домов'!#REF!-проверка!I55-проверка!N155</f>
        <v>#REF!</v>
      </c>
      <c r="J252" s="92" t="e">
        <f>'Список домов'!#REF!-проверка!J55-проверка!X155</f>
        <v>#REF!</v>
      </c>
      <c r="K252" s="92" t="e">
        <f>'Список домов'!#REF!-проверка!K55-проверка!O155</f>
        <v>#REF!</v>
      </c>
      <c r="L252" s="92" t="e">
        <f>'Список домов'!#REF!-проверка!L55-проверка!AN155</f>
        <v>#REF!</v>
      </c>
      <c r="M252" s="92" t="e">
        <f>'Список домов'!#REF!-проверка!G155</f>
        <v>#REF!</v>
      </c>
      <c r="N252" s="92" t="e">
        <f>'Список домов'!#REF!-проверка!M55-проверка!N55-проверка!O55-проверка!H155-проверка!I155-проверка!J155</f>
        <v>#REF!</v>
      </c>
      <c r="O252" s="92" t="e">
        <f>'Список домов'!#REF!-проверка!P55-проверка!K155-проверка!C155-проверка!BC155</f>
        <v>#REF!</v>
      </c>
      <c r="P252" s="92" t="e">
        <f>'Список домов'!#REF!-проверка!AV155-проверка!BJ155</f>
        <v>#REF!</v>
      </c>
      <c r="Q252" s="92" t="e">
        <f>'Список домов'!#REF!-проверка!AR155-проверка!AS155-проверка!Q55</f>
        <v>#REF!</v>
      </c>
      <c r="R252" s="92" t="e">
        <f t="shared" si="1"/>
        <v>#REF!</v>
      </c>
    </row>
    <row r="253" spans="2:20" x14ac:dyDescent="0.25">
      <c r="B253" s="90" t="s">
        <v>53</v>
      </c>
      <c r="C253" s="91" t="e">
        <f>'Список домов'!#REF!-проверка!C56-проверка!AA156</f>
        <v>#REF!</v>
      </c>
      <c r="D253" s="91" t="e">
        <f>-D56-L156+'Список домов'!#REF!</f>
        <v>#REF!</v>
      </c>
      <c r="E253" s="92" t="e">
        <f>'Список домов'!#REF!-проверка!E56-проверка!W156</f>
        <v>#REF!</v>
      </c>
      <c r="F253" s="92" t="e">
        <f>'Список домов'!#REF!-проверка!F56-проверка!AL156</f>
        <v>#REF!</v>
      </c>
      <c r="G253" s="92" t="e">
        <f>'Список домов'!#REF!-проверка!G56-проверка!T156</f>
        <v>#REF!</v>
      </c>
      <c r="H253" s="92" t="e">
        <f>'Список домов'!#REF!-проверка!H56-проверка!M156</f>
        <v>#REF!</v>
      </c>
      <c r="I253" s="92" t="e">
        <f>'Список домов'!#REF!-проверка!I56-проверка!N156</f>
        <v>#REF!</v>
      </c>
      <c r="J253" s="92" t="e">
        <f>'Список домов'!#REF!-проверка!J56-проверка!X156</f>
        <v>#REF!</v>
      </c>
      <c r="K253" s="92" t="e">
        <f>'Список домов'!#REF!-проверка!K56-проверка!O156</f>
        <v>#REF!</v>
      </c>
      <c r="L253" s="92" t="e">
        <f>'Список домов'!#REF!-проверка!L56-проверка!AN156</f>
        <v>#REF!</v>
      </c>
      <c r="M253" s="92" t="e">
        <f>'Список домов'!#REF!-проверка!G156</f>
        <v>#REF!</v>
      </c>
      <c r="N253" s="92" t="e">
        <f>'Список домов'!#REF!-проверка!M56-проверка!N56-проверка!O56-проверка!H156-проверка!I156-проверка!J156</f>
        <v>#REF!</v>
      </c>
      <c r="O253" s="92" t="e">
        <f>'Список домов'!#REF!-проверка!P56-проверка!K156-проверка!C156-проверка!BC156</f>
        <v>#REF!</v>
      </c>
      <c r="P253" s="92" t="e">
        <f>'Список домов'!#REF!-проверка!AV156-проверка!BJ156</f>
        <v>#REF!</v>
      </c>
      <c r="Q253" s="92" t="e">
        <f>'Список домов'!#REF!-проверка!AR156-проверка!AS156-проверка!Q56</f>
        <v>#REF!</v>
      </c>
      <c r="R253" s="92" t="e">
        <f t="shared" si="1"/>
        <v>#REF!</v>
      </c>
    </row>
    <row r="254" spans="2:20" x14ac:dyDescent="0.25">
      <c r="B254" s="90" t="s">
        <v>54</v>
      </c>
      <c r="C254" s="91" t="e">
        <f>'Список домов'!#REF!-проверка!C57-проверка!AA157</f>
        <v>#REF!</v>
      </c>
      <c r="D254" s="91" t="e">
        <f>-D57-L157+'Список домов'!#REF!</f>
        <v>#REF!</v>
      </c>
      <c r="E254" s="92" t="e">
        <f>'Список домов'!#REF!-проверка!E57-проверка!W157</f>
        <v>#REF!</v>
      </c>
      <c r="F254" s="92" t="e">
        <f>'Список домов'!#REF!-проверка!F57-проверка!AL157</f>
        <v>#REF!</v>
      </c>
      <c r="G254" s="92" t="e">
        <f>'Список домов'!#REF!-проверка!G57-проверка!T157</f>
        <v>#REF!</v>
      </c>
      <c r="H254" s="92" t="e">
        <f>'Список домов'!#REF!-проверка!H57-проверка!M157</f>
        <v>#REF!</v>
      </c>
      <c r="I254" s="92" t="e">
        <f>'Список домов'!#REF!-проверка!I57-проверка!N157</f>
        <v>#REF!</v>
      </c>
      <c r="J254" s="92" t="e">
        <f>'Список домов'!#REF!-проверка!J57-проверка!X157</f>
        <v>#REF!</v>
      </c>
      <c r="K254" s="92" t="e">
        <f>'Список домов'!#REF!-проверка!K57-проверка!O157</f>
        <v>#REF!</v>
      </c>
      <c r="L254" s="92" t="e">
        <f>'Список домов'!#REF!-проверка!L57-проверка!AN157</f>
        <v>#REF!</v>
      </c>
      <c r="M254" s="92" t="e">
        <f>'Список домов'!#REF!-проверка!G157</f>
        <v>#REF!</v>
      </c>
      <c r="N254" s="92" t="e">
        <f>'Список домов'!#REF!-проверка!M57-проверка!N57-проверка!O57-проверка!H157-проверка!I157-проверка!J157</f>
        <v>#REF!</v>
      </c>
      <c r="O254" s="92" t="e">
        <f>'Список домов'!#REF!-проверка!P57-проверка!K157-проверка!C157-проверка!BC157</f>
        <v>#REF!</v>
      </c>
      <c r="P254" s="92" t="e">
        <f>'Список домов'!#REF!-проверка!AV157-проверка!BJ157</f>
        <v>#REF!</v>
      </c>
      <c r="Q254" s="92" t="e">
        <f>'Список домов'!#REF!-проверка!AR157-проверка!AS157-проверка!Q57</f>
        <v>#REF!</v>
      </c>
      <c r="R254" s="92" t="e">
        <f t="shared" si="1"/>
        <v>#REF!</v>
      </c>
    </row>
    <row r="255" spans="2:20" x14ac:dyDescent="0.25">
      <c r="B255" s="90" t="s">
        <v>55</v>
      </c>
      <c r="C255" s="91" t="e">
        <f>'Список домов'!#REF!-проверка!C58-проверка!AA158</f>
        <v>#REF!</v>
      </c>
      <c r="D255" s="91" t="e">
        <f>-D58-L158+'Список домов'!#REF!</f>
        <v>#REF!</v>
      </c>
      <c r="E255" s="92" t="e">
        <f>'Список домов'!#REF!-проверка!E58-проверка!W158</f>
        <v>#REF!</v>
      </c>
      <c r="F255" s="92" t="e">
        <f>'Список домов'!#REF!-проверка!F58-проверка!AL158</f>
        <v>#REF!</v>
      </c>
      <c r="G255" s="92" t="e">
        <f>'Список домов'!#REF!-проверка!G58-проверка!T158</f>
        <v>#REF!</v>
      </c>
      <c r="H255" s="92" t="e">
        <f>'Список домов'!#REF!-проверка!H58-проверка!M158</f>
        <v>#REF!</v>
      </c>
      <c r="I255" s="92" t="e">
        <f>'Список домов'!#REF!-проверка!I58-проверка!N158</f>
        <v>#REF!</v>
      </c>
      <c r="J255" s="92" t="e">
        <f>'Список домов'!#REF!-проверка!J58-проверка!X158</f>
        <v>#REF!</v>
      </c>
      <c r="K255" s="92" t="e">
        <f>'Список домов'!#REF!-проверка!K58-проверка!O158</f>
        <v>#REF!</v>
      </c>
      <c r="L255" s="92" t="e">
        <f>'Список домов'!#REF!-проверка!L58-проверка!AN158</f>
        <v>#REF!</v>
      </c>
      <c r="M255" s="92" t="e">
        <f>'Список домов'!#REF!-проверка!G158</f>
        <v>#REF!</v>
      </c>
      <c r="N255" s="92" t="e">
        <f>'Список домов'!#REF!-проверка!M58-проверка!N58-проверка!O58-проверка!H158-проверка!I158-проверка!J158</f>
        <v>#REF!</v>
      </c>
      <c r="O255" s="92" t="e">
        <f>'Список домов'!#REF!-проверка!P58-проверка!K158-проверка!C158-проверка!BC158</f>
        <v>#REF!</v>
      </c>
      <c r="P255" s="92" t="e">
        <f>'Список домов'!#REF!-проверка!AV158-проверка!BJ158</f>
        <v>#REF!</v>
      </c>
      <c r="Q255" s="92" t="e">
        <f>'Список домов'!#REF!-проверка!AR158-проверка!AS158-проверка!Q58</f>
        <v>#REF!</v>
      </c>
      <c r="R255" s="153" t="e">
        <f t="shared" si="1"/>
        <v>#REF!</v>
      </c>
    </row>
    <row r="256" spans="2:20" x14ac:dyDescent="0.25">
      <c r="B256" s="90" t="s">
        <v>56</v>
      </c>
      <c r="C256" s="91" t="e">
        <f>'Список домов'!#REF!-проверка!C59-проверка!AA159</f>
        <v>#REF!</v>
      </c>
      <c r="D256" s="91" t="e">
        <f>-D59-L159+'Список домов'!#REF!</f>
        <v>#REF!</v>
      </c>
      <c r="E256" s="92" t="e">
        <f>'Список домов'!#REF!-проверка!E59-проверка!W159</f>
        <v>#REF!</v>
      </c>
      <c r="F256" s="92" t="e">
        <f>'Список домов'!#REF!-проверка!F59-проверка!AL159</f>
        <v>#REF!</v>
      </c>
      <c r="G256" s="92" t="e">
        <f>'Список домов'!#REF!-проверка!G59-проверка!T159</f>
        <v>#REF!</v>
      </c>
      <c r="H256" s="92" t="e">
        <f>'Список домов'!#REF!-проверка!H59-проверка!M159</f>
        <v>#REF!</v>
      </c>
      <c r="I256" s="92" t="e">
        <f>'Список домов'!#REF!-проверка!I59-проверка!N159</f>
        <v>#REF!</v>
      </c>
      <c r="J256" s="92" t="e">
        <f>'Список домов'!#REF!-проверка!J59-проверка!X159</f>
        <v>#REF!</v>
      </c>
      <c r="K256" s="92" t="e">
        <f>'Список домов'!#REF!-проверка!K59-проверка!O159</f>
        <v>#REF!</v>
      </c>
      <c r="L256" s="92" t="e">
        <f>'Список домов'!#REF!-проверка!L59-проверка!AN159</f>
        <v>#REF!</v>
      </c>
      <c r="M256" s="92" t="e">
        <f>'Список домов'!#REF!-проверка!G159</f>
        <v>#REF!</v>
      </c>
      <c r="N256" s="92" t="e">
        <f>'Список домов'!#REF!-проверка!M59-проверка!N59-проверка!O59-проверка!H159-проверка!I159-проверка!J159</f>
        <v>#REF!</v>
      </c>
      <c r="O256" s="92" t="e">
        <f>'Список домов'!#REF!-проверка!P59-проверка!K159-проверка!C159-проверка!BC159</f>
        <v>#REF!</v>
      </c>
      <c r="P256" s="92" t="e">
        <f>'Список домов'!#REF!-проверка!AV159-проверка!BJ159</f>
        <v>#REF!</v>
      </c>
      <c r="Q256" s="92" t="e">
        <f>'Список домов'!#REF!-проверка!AR159-проверка!AS159-проверка!Q59</f>
        <v>#REF!</v>
      </c>
      <c r="R256" s="92" t="e">
        <f t="shared" si="1"/>
        <v>#REF!</v>
      </c>
    </row>
    <row r="257" spans="2:20" x14ac:dyDescent="0.25">
      <c r="B257" s="90" t="s">
        <v>57</v>
      </c>
      <c r="C257" s="91" t="e">
        <f>'Список домов'!#REF!-проверка!C60-проверка!AA160</f>
        <v>#REF!</v>
      </c>
      <c r="D257" s="91" t="e">
        <f>-D60-L160+'Список домов'!#REF!</f>
        <v>#REF!</v>
      </c>
      <c r="E257" s="92" t="e">
        <f>'Список домов'!#REF!-проверка!E60-проверка!W160</f>
        <v>#REF!</v>
      </c>
      <c r="F257" s="92" t="e">
        <f>'Список домов'!#REF!-проверка!F60-проверка!AL160</f>
        <v>#REF!</v>
      </c>
      <c r="G257" s="92" t="e">
        <f>'Список домов'!#REF!-проверка!G60-проверка!T160</f>
        <v>#REF!</v>
      </c>
      <c r="H257" s="92" t="e">
        <f>'Список домов'!#REF!-проверка!H60-проверка!M160</f>
        <v>#REF!</v>
      </c>
      <c r="I257" s="92" t="e">
        <f>'Список домов'!#REF!-проверка!I60-проверка!N160</f>
        <v>#REF!</v>
      </c>
      <c r="J257" s="92" t="e">
        <f>'Список домов'!#REF!-проверка!J60-проверка!X160</f>
        <v>#REF!</v>
      </c>
      <c r="K257" s="92" t="e">
        <f>'Список домов'!#REF!-проверка!K60-проверка!O160</f>
        <v>#REF!</v>
      </c>
      <c r="L257" s="92" t="e">
        <f>'Список домов'!#REF!-проверка!L60-проверка!AN160</f>
        <v>#REF!</v>
      </c>
      <c r="M257" s="92" t="e">
        <f>'Список домов'!#REF!-проверка!G160</f>
        <v>#REF!</v>
      </c>
      <c r="N257" s="92" t="e">
        <f>'Список домов'!#REF!-проверка!M60-проверка!N60-проверка!O60-проверка!H160-проверка!I160-проверка!J160</f>
        <v>#REF!</v>
      </c>
      <c r="O257" s="92" t="e">
        <f>'Список домов'!#REF!-проверка!P60-проверка!K160-проверка!C160-проверка!BC160</f>
        <v>#REF!</v>
      </c>
      <c r="P257" s="92" t="e">
        <f>'Список домов'!#REF!-проверка!AV160-проверка!BJ160</f>
        <v>#REF!</v>
      </c>
      <c r="Q257" s="92" t="e">
        <f>'Список домов'!#REF!-проверка!AR160-проверка!AS160-проверка!Q60</f>
        <v>#REF!</v>
      </c>
      <c r="R257" s="92" t="e">
        <f t="shared" si="1"/>
        <v>#REF!</v>
      </c>
    </row>
    <row r="258" spans="2:20" x14ac:dyDescent="0.25">
      <c r="B258" s="90" t="s">
        <v>58</v>
      </c>
      <c r="C258" s="91" t="e">
        <f>'Список домов'!#REF!-проверка!C61-проверка!AA161</f>
        <v>#REF!</v>
      </c>
      <c r="D258" s="91" t="e">
        <f>-D61-L161+'Список домов'!#REF!</f>
        <v>#REF!</v>
      </c>
      <c r="E258" s="92" t="e">
        <f>'Список домов'!#REF!-проверка!E61-проверка!W161</f>
        <v>#REF!</v>
      </c>
      <c r="F258" s="92" t="e">
        <f>'Список домов'!#REF!-проверка!F61-проверка!AL161</f>
        <v>#REF!</v>
      </c>
      <c r="G258" s="92" t="e">
        <f>'Список домов'!#REF!-проверка!G61-проверка!T161</f>
        <v>#REF!</v>
      </c>
      <c r="H258" s="92" t="e">
        <f>'Список домов'!#REF!-проверка!H61-проверка!M161</f>
        <v>#REF!</v>
      </c>
      <c r="I258" s="92" t="e">
        <f>'Список домов'!#REF!-проверка!I61-проверка!N161</f>
        <v>#REF!</v>
      </c>
      <c r="J258" s="92" t="e">
        <f>'Список домов'!#REF!-проверка!J61-проверка!X161</f>
        <v>#REF!</v>
      </c>
      <c r="K258" s="92" t="e">
        <f>'Список домов'!#REF!-проверка!K61-проверка!O161</f>
        <v>#REF!</v>
      </c>
      <c r="L258" s="92" t="e">
        <f>'Список домов'!#REF!-проверка!L61-проверка!AN161</f>
        <v>#REF!</v>
      </c>
      <c r="M258" s="92" t="e">
        <f>'Список домов'!#REF!-проверка!G161</f>
        <v>#REF!</v>
      </c>
      <c r="N258" s="131" t="e">
        <f>'Список домов'!#REF!-проверка!M61-проверка!N61-проверка!O61-проверка!H161-проверка!I161-проверка!J161</f>
        <v>#REF!</v>
      </c>
      <c r="O258" s="131" t="e">
        <f>'Список домов'!#REF!-проверка!P61-проверка!K161-проверка!C161-проверка!BC161</f>
        <v>#REF!</v>
      </c>
      <c r="P258" s="131" t="e">
        <f>'Список домов'!#REF!-проверка!AV161-проверка!BJ161</f>
        <v>#REF!</v>
      </c>
      <c r="Q258" s="131" t="e">
        <f>'Список домов'!#REF!-проверка!AR161-проверка!AS161-проверка!Q61</f>
        <v>#REF!</v>
      </c>
      <c r="R258" s="92" t="e">
        <f>SUM(C258:Q258)-S258</f>
        <v>#REF!</v>
      </c>
      <c r="S258" s="92">
        <v>14044.17</v>
      </c>
      <c r="T258" s="132" t="s">
        <v>437</v>
      </c>
    </row>
    <row r="259" spans="2:20" x14ac:dyDescent="0.25">
      <c r="B259" s="90" t="s">
        <v>59</v>
      </c>
      <c r="C259" s="91" t="e">
        <f>'Список домов'!#REF!-проверка!C62-проверка!AA162</f>
        <v>#REF!</v>
      </c>
      <c r="D259" s="91" t="e">
        <f>-D62-L162+'Список домов'!#REF!</f>
        <v>#REF!</v>
      </c>
      <c r="E259" s="92" t="e">
        <f>'Список домов'!#REF!-проверка!E62-проверка!W162</f>
        <v>#REF!</v>
      </c>
      <c r="F259" s="92" t="e">
        <f>'Список домов'!#REF!-проверка!F62-проверка!AL162</f>
        <v>#REF!</v>
      </c>
      <c r="G259" s="92" t="e">
        <f>'Список домов'!#REF!-проверка!G62-проверка!T162</f>
        <v>#REF!</v>
      </c>
      <c r="H259" s="92" t="e">
        <f>'Список домов'!#REF!-проверка!H62-проверка!M162</f>
        <v>#REF!</v>
      </c>
      <c r="I259" s="92" t="e">
        <f>'Список домов'!#REF!-проверка!I62-проверка!N162</f>
        <v>#REF!</v>
      </c>
      <c r="J259" s="92" t="e">
        <f>'Список домов'!#REF!-проверка!J62-проверка!X162</f>
        <v>#REF!</v>
      </c>
      <c r="K259" s="92" t="e">
        <f>'Список домов'!#REF!-проверка!K62-проверка!O162</f>
        <v>#REF!</v>
      </c>
      <c r="L259" s="92" t="e">
        <f>'Список домов'!#REF!-проверка!L62-проверка!AN162</f>
        <v>#REF!</v>
      </c>
      <c r="M259" s="92" t="e">
        <f>'Список домов'!#REF!-проверка!G162</f>
        <v>#REF!</v>
      </c>
      <c r="N259" s="92" t="e">
        <f>'Список домов'!#REF!-проверка!M62-проверка!N62-проверка!O62-проверка!H162-проверка!I162-проверка!J162</f>
        <v>#REF!</v>
      </c>
      <c r="O259" s="92" t="e">
        <f>'Список домов'!#REF!-проверка!P62-проверка!K162-проверка!C162-проверка!BC162</f>
        <v>#REF!</v>
      </c>
      <c r="P259" s="92" t="e">
        <f>'Список домов'!#REF!-проверка!AV162-проверка!BJ162</f>
        <v>#REF!</v>
      </c>
      <c r="Q259" s="92" t="e">
        <f>'Список домов'!#REF!-проверка!AR162-проверка!AS162-проверка!Q62</f>
        <v>#REF!</v>
      </c>
      <c r="R259" s="92" t="e">
        <f t="shared" si="1"/>
        <v>#REF!</v>
      </c>
    </row>
    <row r="260" spans="2:20" x14ac:dyDescent="0.25">
      <c r="B260" s="90" t="s">
        <v>60</v>
      </c>
      <c r="C260" s="91" t="e">
        <f>'Список домов'!#REF!-проверка!C63-проверка!AA163</f>
        <v>#REF!</v>
      </c>
      <c r="D260" s="91" t="e">
        <f>-D63-L163+'Список домов'!#REF!</f>
        <v>#REF!</v>
      </c>
      <c r="E260" s="92" t="e">
        <f>'Список домов'!#REF!-проверка!E63-проверка!W163</f>
        <v>#REF!</v>
      </c>
      <c r="F260" s="92" t="e">
        <f>'Список домов'!#REF!-проверка!F63-проверка!AL163</f>
        <v>#REF!</v>
      </c>
      <c r="G260" s="92" t="e">
        <f>'Список домов'!#REF!-проверка!G63-проверка!T163</f>
        <v>#REF!</v>
      </c>
      <c r="H260" s="92" t="e">
        <f>'Список домов'!#REF!-проверка!H63-проверка!M163</f>
        <v>#REF!</v>
      </c>
      <c r="I260" s="92" t="e">
        <f>'Список домов'!#REF!-проверка!I63-проверка!N163</f>
        <v>#REF!</v>
      </c>
      <c r="J260" s="92" t="e">
        <f>'Список домов'!#REF!-проверка!J63-проверка!X163</f>
        <v>#REF!</v>
      </c>
      <c r="K260" s="92" t="e">
        <f>'Список домов'!#REF!-проверка!K63-проверка!O163</f>
        <v>#REF!</v>
      </c>
      <c r="L260" s="92" t="e">
        <f>'Список домов'!#REF!-проверка!L63-проверка!AN163</f>
        <v>#REF!</v>
      </c>
      <c r="M260" s="92" t="e">
        <f>'Список домов'!#REF!-проверка!G163</f>
        <v>#REF!</v>
      </c>
      <c r="N260" s="92" t="e">
        <f>'Список домов'!#REF!-проверка!M63-проверка!N63-проверка!O63-проверка!H163-проверка!I163-проверка!J163</f>
        <v>#REF!</v>
      </c>
      <c r="O260" s="92" t="e">
        <f>'Список домов'!#REF!-проверка!P63-проверка!K163-проверка!C163-проверка!BC163</f>
        <v>#REF!</v>
      </c>
      <c r="P260" s="92" t="e">
        <f>'Список домов'!#REF!-проверка!AV163-проверка!BJ163</f>
        <v>#REF!</v>
      </c>
      <c r="Q260" s="92" t="e">
        <f>'Список домов'!#REF!-проверка!AR163-проверка!AS163-проверка!Q63</f>
        <v>#REF!</v>
      </c>
      <c r="R260" s="92" t="e">
        <f t="shared" si="1"/>
        <v>#REF!</v>
      </c>
    </row>
    <row r="261" spans="2:20" x14ac:dyDescent="0.25">
      <c r="B261" s="90" t="s">
        <v>61</v>
      </c>
      <c r="C261" s="91" t="e">
        <f>'Список домов'!#REF!-проверка!C64-проверка!AA164</f>
        <v>#REF!</v>
      </c>
      <c r="D261" s="91" t="e">
        <f>-D64-L164+'Список домов'!#REF!</f>
        <v>#REF!</v>
      </c>
      <c r="E261" s="92" t="e">
        <f>'Список домов'!#REF!-проверка!E64-проверка!W164</f>
        <v>#REF!</v>
      </c>
      <c r="F261" s="92" t="e">
        <f>'Список домов'!#REF!-проверка!F64-проверка!AL164</f>
        <v>#REF!</v>
      </c>
      <c r="G261" s="92" t="e">
        <f>'Список домов'!#REF!-проверка!G64-проверка!T164</f>
        <v>#REF!</v>
      </c>
      <c r="H261" s="92" t="e">
        <f>'Список домов'!#REF!-проверка!H64-проверка!M164</f>
        <v>#REF!</v>
      </c>
      <c r="I261" s="92" t="e">
        <f>'Список домов'!#REF!-проверка!I64-проверка!N164</f>
        <v>#REF!</v>
      </c>
      <c r="J261" s="92" t="e">
        <f>'Список домов'!#REF!-проверка!J64-проверка!X164</f>
        <v>#REF!</v>
      </c>
      <c r="K261" s="92" t="e">
        <f>'Список домов'!#REF!-проверка!K64-проверка!O164</f>
        <v>#REF!</v>
      </c>
      <c r="L261" s="92" t="e">
        <f>'Список домов'!#REF!-проверка!L64-проверка!AN164</f>
        <v>#REF!</v>
      </c>
      <c r="M261" s="92" t="e">
        <f>'Список домов'!#REF!-проверка!G164</f>
        <v>#REF!</v>
      </c>
      <c r="N261" s="92" t="e">
        <f>'Список домов'!#REF!-проверка!M64-проверка!N64-проверка!O64-проверка!H164-проверка!I164-проверка!J164</f>
        <v>#REF!</v>
      </c>
      <c r="O261" s="92" t="e">
        <f>'Список домов'!#REF!-проверка!P64-проверка!K164-проверка!C164-проверка!BC164</f>
        <v>#REF!</v>
      </c>
      <c r="P261" s="92" t="e">
        <f>'Список домов'!#REF!-проверка!AV164-проверка!BJ164</f>
        <v>#REF!</v>
      </c>
      <c r="Q261" s="92" t="e">
        <f>'Список домов'!#REF!-проверка!AR164-проверка!AS164-проверка!Q64</f>
        <v>#REF!</v>
      </c>
      <c r="R261" s="92" t="e">
        <f t="shared" si="1"/>
        <v>#REF!</v>
      </c>
    </row>
    <row r="262" spans="2:20" x14ac:dyDescent="0.25">
      <c r="B262" s="90" t="s">
        <v>62</v>
      </c>
      <c r="C262" s="91" t="e">
        <f>'Список домов'!#REF!-проверка!C65-проверка!AA165</f>
        <v>#REF!</v>
      </c>
      <c r="D262" s="91" t="e">
        <f>-D65-L165+'Список домов'!#REF!</f>
        <v>#REF!</v>
      </c>
      <c r="E262" s="92" t="e">
        <f>'Список домов'!#REF!-проверка!E65-проверка!W165</f>
        <v>#REF!</v>
      </c>
      <c r="F262" s="92" t="e">
        <f>'Список домов'!#REF!-проверка!F65-проверка!AL165</f>
        <v>#REF!</v>
      </c>
      <c r="G262" s="92" t="e">
        <f>'Список домов'!#REF!-проверка!G65-проверка!T165</f>
        <v>#REF!</v>
      </c>
      <c r="H262" s="92" t="e">
        <f>'Список домов'!#REF!-проверка!H65-проверка!M165</f>
        <v>#REF!</v>
      </c>
      <c r="I262" s="92" t="e">
        <f>'Список домов'!#REF!-проверка!I65-проверка!N165</f>
        <v>#REF!</v>
      </c>
      <c r="J262" s="92" t="e">
        <f>'Список домов'!#REF!-проверка!J65-проверка!X165</f>
        <v>#REF!</v>
      </c>
      <c r="K262" s="92" t="e">
        <f>'Список домов'!#REF!-проверка!K65-проверка!O165</f>
        <v>#REF!</v>
      </c>
      <c r="L262" s="92" t="e">
        <f>'Список домов'!#REF!-проверка!L65-проверка!AN165</f>
        <v>#REF!</v>
      </c>
      <c r="M262" s="92" t="e">
        <f>'Список домов'!#REF!-проверка!G165</f>
        <v>#REF!</v>
      </c>
      <c r="N262" s="92" t="e">
        <f>'Список домов'!#REF!-проверка!M65-проверка!N65-проверка!O65-проверка!H165-проверка!I165-проверка!J165</f>
        <v>#REF!</v>
      </c>
      <c r="O262" s="92" t="e">
        <f>'Список домов'!#REF!-проверка!P65-проверка!K165-проверка!C165-проверка!BC165</f>
        <v>#REF!</v>
      </c>
      <c r="P262" s="92" t="e">
        <f>'Список домов'!#REF!-проверка!AV165-проверка!BJ165</f>
        <v>#REF!</v>
      </c>
      <c r="Q262" s="92" t="e">
        <f>'Список домов'!#REF!-проверка!AR165-проверка!AS165-проверка!Q65</f>
        <v>#REF!</v>
      </c>
      <c r="R262" s="92" t="e">
        <f t="shared" si="1"/>
        <v>#REF!</v>
      </c>
    </row>
    <row r="263" spans="2:20" x14ac:dyDescent="0.25">
      <c r="B263" s="90" t="s">
        <v>63</v>
      </c>
      <c r="C263" s="91" t="e">
        <f>'Список домов'!#REF!-проверка!C66-проверка!AA166</f>
        <v>#REF!</v>
      </c>
      <c r="D263" s="91" t="e">
        <f>-D66-L166+'Список домов'!#REF!</f>
        <v>#REF!</v>
      </c>
      <c r="E263" s="92" t="e">
        <f>'Список домов'!#REF!-проверка!E66-проверка!W166</f>
        <v>#REF!</v>
      </c>
      <c r="F263" s="92" t="e">
        <f>'Список домов'!#REF!-проверка!F66-проверка!AL166</f>
        <v>#REF!</v>
      </c>
      <c r="G263" s="92" t="e">
        <f>'Список домов'!#REF!-проверка!G66-проверка!T166</f>
        <v>#REF!</v>
      </c>
      <c r="H263" s="92" t="e">
        <f>'Список домов'!#REF!-проверка!H66-проверка!M166</f>
        <v>#REF!</v>
      </c>
      <c r="I263" s="92" t="e">
        <f>'Список домов'!#REF!-проверка!I66-проверка!N166</f>
        <v>#REF!</v>
      </c>
      <c r="J263" s="92" t="e">
        <f>'Список домов'!#REF!-проверка!J66-проверка!X166</f>
        <v>#REF!</v>
      </c>
      <c r="K263" s="92" t="e">
        <f>'Список домов'!#REF!-проверка!K66-проверка!O166</f>
        <v>#REF!</v>
      </c>
      <c r="L263" s="92" t="e">
        <f>'Список домов'!#REF!-проверка!L66-проверка!AN166</f>
        <v>#REF!</v>
      </c>
      <c r="M263" s="92" t="e">
        <f>'Список домов'!#REF!-проверка!G166</f>
        <v>#REF!</v>
      </c>
      <c r="N263" s="92" t="e">
        <f>'Список домов'!#REF!-проверка!M66-проверка!N66-проверка!O66-проверка!H166-проверка!I166-проверка!J166</f>
        <v>#REF!</v>
      </c>
      <c r="O263" s="92" t="e">
        <f>'Список домов'!#REF!-проверка!P66-проверка!K166-проверка!C166-проверка!BC166</f>
        <v>#REF!</v>
      </c>
      <c r="P263" s="92" t="e">
        <f>'Список домов'!#REF!-проверка!AV166-проверка!BJ166</f>
        <v>#REF!</v>
      </c>
      <c r="Q263" s="92" t="e">
        <f>'Список домов'!#REF!-проверка!AR166-проверка!AS166-проверка!Q66</f>
        <v>#REF!</v>
      </c>
      <c r="R263" s="92" t="e">
        <f t="shared" si="1"/>
        <v>#REF!</v>
      </c>
    </row>
    <row r="264" spans="2:20" x14ac:dyDescent="0.25">
      <c r="B264" s="90" t="s">
        <v>64</v>
      </c>
      <c r="C264" s="91" t="e">
        <f>'Список домов'!#REF!-проверка!C67-проверка!AA167</f>
        <v>#REF!</v>
      </c>
      <c r="D264" s="91" t="e">
        <f>-D67-L167+'Список домов'!#REF!</f>
        <v>#REF!</v>
      </c>
      <c r="E264" s="92" t="e">
        <f>'Список домов'!#REF!-проверка!E67-проверка!W167</f>
        <v>#REF!</v>
      </c>
      <c r="F264" s="92" t="e">
        <f>'Список домов'!#REF!-проверка!F67-проверка!AL167</f>
        <v>#REF!</v>
      </c>
      <c r="G264" s="92" t="e">
        <f>'Список домов'!#REF!-проверка!G67-проверка!T167</f>
        <v>#REF!</v>
      </c>
      <c r="H264" s="92" t="e">
        <f>'Список домов'!#REF!-проверка!H67-проверка!M167</f>
        <v>#REF!</v>
      </c>
      <c r="I264" s="92" t="e">
        <f>'Список домов'!#REF!-проверка!I67-проверка!N167</f>
        <v>#REF!</v>
      </c>
      <c r="J264" s="92" t="e">
        <f>'Список домов'!#REF!-проверка!J67-проверка!X167</f>
        <v>#REF!</v>
      </c>
      <c r="K264" s="92" t="e">
        <f>'Список домов'!#REF!-проверка!K67-проверка!O167</f>
        <v>#REF!</v>
      </c>
      <c r="L264" s="92" t="e">
        <f>'Список домов'!#REF!-проверка!L67-проверка!AN167</f>
        <v>#REF!</v>
      </c>
      <c r="M264" s="92" t="e">
        <f>'Список домов'!#REF!-проверка!G167</f>
        <v>#REF!</v>
      </c>
      <c r="N264" s="92" t="e">
        <f>'Список домов'!#REF!-проверка!M67-проверка!N67-проверка!O67-проверка!H167-проверка!I167-проверка!J167</f>
        <v>#REF!</v>
      </c>
      <c r="O264" s="92" t="e">
        <f>'Список домов'!#REF!-проверка!P67-проверка!K167-проверка!C167-проверка!BC167</f>
        <v>#REF!</v>
      </c>
      <c r="P264" s="92" t="e">
        <f>'Список домов'!#REF!-проверка!AV167-проверка!BJ167</f>
        <v>#REF!</v>
      </c>
      <c r="Q264" s="92" t="e">
        <f>'Список домов'!#REF!-проверка!AR167-проверка!AS167-проверка!Q67</f>
        <v>#REF!</v>
      </c>
      <c r="R264" s="92" t="e">
        <f t="shared" ref="R264:R291" si="2">SUM(C264:Q264)</f>
        <v>#REF!</v>
      </c>
    </row>
    <row r="265" spans="2:20" x14ac:dyDescent="0.25">
      <c r="B265" s="90" t="s">
        <v>65</v>
      </c>
      <c r="C265" s="91" t="e">
        <f>'Список домов'!#REF!-проверка!C68-проверка!AA168</f>
        <v>#REF!</v>
      </c>
      <c r="D265" s="91" t="e">
        <f>-D68-L168+'Список домов'!#REF!</f>
        <v>#REF!</v>
      </c>
      <c r="E265" s="92" t="e">
        <f>'Список домов'!#REF!-проверка!E68-проверка!W168</f>
        <v>#REF!</v>
      </c>
      <c r="F265" s="92" t="e">
        <f>'Список домов'!#REF!-проверка!F68-проверка!AL168</f>
        <v>#REF!</v>
      </c>
      <c r="G265" s="92" t="e">
        <f>'Список домов'!#REF!-проверка!G68-проверка!T168</f>
        <v>#REF!</v>
      </c>
      <c r="H265" s="92" t="e">
        <f>'Список домов'!#REF!-проверка!H68-проверка!M168</f>
        <v>#REF!</v>
      </c>
      <c r="I265" s="92" t="e">
        <f>'Список домов'!#REF!-проверка!I68-проверка!N168</f>
        <v>#REF!</v>
      </c>
      <c r="J265" s="92" t="e">
        <f>'Список домов'!#REF!-проверка!J68-проверка!X168</f>
        <v>#REF!</v>
      </c>
      <c r="K265" s="92" t="e">
        <f>'Список домов'!#REF!-проверка!K68-проверка!O168</f>
        <v>#REF!</v>
      </c>
      <c r="L265" s="92" t="e">
        <f>'Список домов'!#REF!-проверка!L68-проверка!AN168</f>
        <v>#REF!</v>
      </c>
      <c r="M265" s="92" t="e">
        <f>'Список домов'!#REF!-проверка!G168</f>
        <v>#REF!</v>
      </c>
      <c r="N265" s="92" t="e">
        <f>'Список домов'!#REF!-проверка!M68-проверка!N68-проверка!O68-проверка!H168-проверка!I168-проверка!J168</f>
        <v>#REF!</v>
      </c>
      <c r="O265" s="92" t="e">
        <f>'Список домов'!#REF!-проверка!P68-проверка!K168-проверка!C168-проверка!BC168</f>
        <v>#REF!</v>
      </c>
      <c r="P265" s="92" t="e">
        <f>'Список домов'!#REF!-проверка!AV168-проверка!BJ168</f>
        <v>#REF!</v>
      </c>
      <c r="Q265" s="92" t="e">
        <f>'Список домов'!#REF!-проверка!AR168-проверка!AS168-проверка!Q68</f>
        <v>#REF!</v>
      </c>
      <c r="R265" s="92" t="e">
        <f t="shared" si="2"/>
        <v>#REF!</v>
      </c>
    </row>
    <row r="266" spans="2:20" x14ac:dyDescent="0.25">
      <c r="B266" s="90" t="s">
        <v>66</v>
      </c>
      <c r="C266" s="91" t="e">
        <f>'Список домов'!#REF!-проверка!C69-проверка!AA169</f>
        <v>#REF!</v>
      </c>
      <c r="D266" s="91" t="e">
        <f>-D69-L169+'Список домов'!#REF!</f>
        <v>#REF!</v>
      </c>
      <c r="E266" s="92" t="e">
        <f>'Список домов'!#REF!-проверка!E69-проверка!W169</f>
        <v>#REF!</v>
      </c>
      <c r="F266" s="92" t="e">
        <f>'Список домов'!#REF!-проверка!F69-проверка!AL169</f>
        <v>#REF!</v>
      </c>
      <c r="G266" s="92" t="e">
        <f>'Список домов'!#REF!-проверка!G69-проверка!T169</f>
        <v>#REF!</v>
      </c>
      <c r="H266" s="92" t="e">
        <f>'Список домов'!#REF!-проверка!H69-проверка!M169</f>
        <v>#REF!</v>
      </c>
      <c r="I266" s="92" t="e">
        <f>'Список домов'!#REF!-проверка!I69-проверка!N169</f>
        <v>#REF!</v>
      </c>
      <c r="J266" s="92" t="e">
        <f>'Список домов'!#REF!-проверка!J69-проверка!X169</f>
        <v>#REF!</v>
      </c>
      <c r="K266" s="92" t="e">
        <f>'Список домов'!#REF!-проверка!K69-проверка!O169</f>
        <v>#REF!</v>
      </c>
      <c r="L266" s="92" t="e">
        <f>'Список домов'!#REF!-проверка!L69-проверка!AN169</f>
        <v>#REF!</v>
      </c>
      <c r="M266" s="92" t="e">
        <f>'Список домов'!#REF!-проверка!G169</f>
        <v>#REF!</v>
      </c>
      <c r="N266" s="92" t="e">
        <f>'Список домов'!#REF!-проверка!M69-проверка!N69-проверка!O69-проверка!H169-проверка!I169-проверка!J169</f>
        <v>#REF!</v>
      </c>
      <c r="O266" s="92" t="e">
        <f>'Список домов'!#REF!-проверка!P69-проверка!K169-проверка!C169-проверка!BC169</f>
        <v>#REF!</v>
      </c>
      <c r="P266" s="92" t="e">
        <f>'Список домов'!#REF!-проверка!AV169-проверка!BJ169</f>
        <v>#REF!</v>
      </c>
      <c r="Q266" s="92" t="e">
        <f>'Список домов'!#REF!-проверка!AR169-проверка!AS169-проверка!Q69</f>
        <v>#REF!</v>
      </c>
      <c r="R266" s="92" t="e">
        <f t="shared" si="2"/>
        <v>#REF!</v>
      </c>
    </row>
    <row r="267" spans="2:20" x14ac:dyDescent="0.25">
      <c r="B267" s="90" t="s">
        <v>67</v>
      </c>
      <c r="C267" s="91" t="e">
        <f>'Список домов'!#REF!-проверка!C70-проверка!AA170</f>
        <v>#REF!</v>
      </c>
      <c r="D267" s="91" t="e">
        <f>-D70-L170+'Список домов'!#REF!</f>
        <v>#REF!</v>
      </c>
      <c r="E267" s="92" t="e">
        <f>'Список домов'!#REF!-проверка!E70-проверка!W170</f>
        <v>#REF!</v>
      </c>
      <c r="F267" s="92" t="e">
        <f>'Список домов'!#REF!-проверка!F70-проверка!AL170</f>
        <v>#REF!</v>
      </c>
      <c r="G267" s="92" t="e">
        <f>'Список домов'!#REF!-проверка!G70-проверка!T170</f>
        <v>#REF!</v>
      </c>
      <c r="H267" s="92" t="e">
        <f>'Список домов'!#REF!-проверка!H70-проверка!M170</f>
        <v>#REF!</v>
      </c>
      <c r="I267" s="92" t="e">
        <f>'Список домов'!#REF!-проверка!I70-проверка!N170</f>
        <v>#REF!</v>
      </c>
      <c r="J267" s="92" t="e">
        <f>'Список домов'!#REF!-проверка!J70-проверка!X170</f>
        <v>#REF!</v>
      </c>
      <c r="K267" s="92" t="e">
        <f>'Список домов'!#REF!-проверка!K70-проверка!O170</f>
        <v>#REF!</v>
      </c>
      <c r="L267" s="92" t="e">
        <f>'Список домов'!#REF!-проверка!L70-проверка!AN170</f>
        <v>#REF!</v>
      </c>
      <c r="M267" s="92" t="e">
        <f>'Список домов'!#REF!-проверка!G170</f>
        <v>#REF!</v>
      </c>
      <c r="N267" s="92" t="e">
        <f>'Список домов'!#REF!-проверка!M70-проверка!N70-проверка!O70-проверка!H170-проверка!I170-проверка!J170</f>
        <v>#REF!</v>
      </c>
      <c r="O267" s="92" t="e">
        <f>'Список домов'!#REF!-проверка!P70-проверка!K170-проверка!C170-проверка!BC170</f>
        <v>#REF!</v>
      </c>
      <c r="P267" s="92" t="e">
        <f>'Список домов'!#REF!-проверка!AV170-проверка!BJ170</f>
        <v>#REF!</v>
      </c>
      <c r="Q267" s="92" t="e">
        <f>'Список домов'!#REF!-проверка!AR170-проверка!AS170-проверка!Q70</f>
        <v>#REF!</v>
      </c>
      <c r="R267" s="92" t="e">
        <f t="shared" si="2"/>
        <v>#REF!</v>
      </c>
    </row>
    <row r="268" spans="2:20" x14ac:dyDescent="0.25">
      <c r="B268" s="90" t="s">
        <v>68</v>
      </c>
      <c r="C268" s="91" t="e">
        <f>'Список домов'!#REF!-проверка!C71-проверка!AA171</f>
        <v>#REF!</v>
      </c>
      <c r="D268" s="91" t="e">
        <f>-D71-L171+'Список домов'!#REF!</f>
        <v>#REF!</v>
      </c>
      <c r="E268" s="92" t="e">
        <f>'Список домов'!#REF!-проверка!E71-проверка!W171</f>
        <v>#REF!</v>
      </c>
      <c r="F268" s="92" t="e">
        <f>'Список домов'!#REF!-проверка!F71-проверка!AL171</f>
        <v>#REF!</v>
      </c>
      <c r="G268" s="92" t="e">
        <f>'Список домов'!#REF!-проверка!G71-проверка!T171</f>
        <v>#REF!</v>
      </c>
      <c r="H268" s="92" t="e">
        <f>'Список домов'!#REF!-проверка!H71-проверка!M171</f>
        <v>#REF!</v>
      </c>
      <c r="I268" s="92" t="e">
        <f>'Список домов'!#REF!-проверка!I71-проверка!N171</f>
        <v>#REF!</v>
      </c>
      <c r="J268" s="92" t="e">
        <f>'Список домов'!#REF!-проверка!J71-проверка!X171</f>
        <v>#REF!</v>
      </c>
      <c r="K268" s="92" t="e">
        <f>'Список домов'!#REF!-проверка!K71-проверка!O171</f>
        <v>#REF!</v>
      </c>
      <c r="L268" s="92" t="e">
        <f>'Список домов'!#REF!-проверка!L71-проверка!AN171</f>
        <v>#REF!</v>
      </c>
      <c r="M268" s="92" t="e">
        <f>'Список домов'!#REF!-проверка!G171</f>
        <v>#REF!</v>
      </c>
      <c r="N268" s="92" t="e">
        <f>'Список домов'!#REF!-проверка!M71-проверка!N71-проверка!O71-проверка!H171-проверка!I171-проверка!J171</f>
        <v>#REF!</v>
      </c>
      <c r="O268" s="92" t="e">
        <f>'Список домов'!#REF!-проверка!P71-проверка!K171-проверка!C171-проверка!BC171</f>
        <v>#REF!</v>
      </c>
      <c r="P268" s="92" t="e">
        <f>'Список домов'!#REF!-проверка!AV171-проверка!BJ171</f>
        <v>#REF!</v>
      </c>
      <c r="Q268" s="92" t="e">
        <f>'Список домов'!#REF!-проверка!AR171-проверка!AS171-проверка!Q71</f>
        <v>#REF!</v>
      </c>
      <c r="R268" s="92" t="e">
        <f t="shared" si="2"/>
        <v>#REF!</v>
      </c>
    </row>
    <row r="269" spans="2:20" x14ac:dyDescent="0.25">
      <c r="B269" s="90" t="s">
        <v>69</v>
      </c>
      <c r="C269" s="91" t="e">
        <f>'Список домов'!#REF!-проверка!C72-проверка!AA172</f>
        <v>#REF!</v>
      </c>
      <c r="D269" s="91" t="e">
        <f>-D72-L172+'Список домов'!#REF!</f>
        <v>#REF!</v>
      </c>
      <c r="E269" s="92" t="e">
        <f>'Список домов'!#REF!-проверка!E72-проверка!W172</f>
        <v>#REF!</v>
      </c>
      <c r="F269" s="92" t="e">
        <f>'Список домов'!#REF!-проверка!F72-проверка!AL172</f>
        <v>#REF!</v>
      </c>
      <c r="G269" s="92" t="e">
        <f>'Список домов'!#REF!-проверка!G72-проверка!T172</f>
        <v>#REF!</v>
      </c>
      <c r="H269" s="92" t="e">
        <f>'Список домов'!#REF!-проверка!H72-проверка!M172</f>
        <v>#REF!</v>
      </c>
      <c r="I269" s="92" t="e">
        <f>'Список домов'!#REF!-проверка!I72-проверка!N172</f>
        <v>#REF!</v>
      </c>
      <c r="J269" s="92" t="e">
        <f>'Список домов'!#REF!-проверка!J72-проверка!X172</f>
        <v>#REF!</v>
      </c>
      <c r="K269" s="92" t="e">
        <f>'Список домов'!#REF!-проверка!K72-проверка!O172</f>
        <v>#REF!</v>
      </c>
      <c r="L269" s="92" t="e">
        <f>'Список домов'!#REF!-проверка!L72-проверка!AN172</f>
        <v>#REF!</v>
      </c>
      <c r="M269" s="92" t="e">
        <f>'Список домов'!#REF!-проверка!G172</f>
        <v>#REF!</v>
      </c>
      <c r="N269" s="92" t="e">
        <f>'Список домов'!#REF!-проверка!M72-проверка!N72-проверка!O72-проверка!H172-проверка!I172-проверка!J172</f>
        <v>#REF!</v>
      </c>
      <c r="O269" s="92" t="e">
        <f>'Список домов'!#REF!-проверка!P72-проверка!K172-проверка!C172-проверка!BC172</f>
        <v>#REF!</v>
      </c>
      <c r="P269" s="92" t="e">
        <f>'Список домов'!#REF!-проверка!AV172-проверка!BJ172</f>
        <v>#REF!</v>
      </c>
      <c r="Q269" s="92" t="e">
        <f>'Список домов'!#REF!-проверка!AR172-проверка!AS172-проверка!Q72</f>
        <v>#REF!</v>
      </c>
      <c r="R269" s="92" t="e">
        <f t="shared" si="2"/>
        <v>#REF!</v>
      </c>
    </row>
    <row r="270" spans="2:20" x14ac:dyDescent="0.25">
      <c r="B270" s="90" t="s">
        <v>70</v>
      </c>
      <c r="C270" s="91" t="e">
        <f>'Список домов'!#REF!-проверка!C73-проверка!AA173</f>
        <v>#REF!</v>
      </c>
      <c r="D270" s="91" t="e">
        <f>-D73-L173+'Список домов'!#REF!</f>
        <v>#REF!</v>
      </c>
      <c r="E270" s="92" t="e">
        <f>'Список домов'!#REF!-проверка!E73-проверка!W173</f>
        <v>#REF!</v>
      </c>
      <c r="F270" s="92" t="e">
        <f>'Список домов'!#REF!-проверка!F73-проверка!AL173</f>
        <v>#REF!</v>
      </c>
      <c r="G270" s="92" t="e">
        <f>'Список домов'!#REF!-проверка!G73-проверка!T173</f>
        <v>#REF!</v>
      </c>
      <c r="H270" s="92" t="e">
        <f>'Список домов'!#REF!-проверка!H73-проверка!M173</f>
        <v>#REF!</v>
      </c>
      <c r="I270" s="92" t="e">
        <f>'Список домов'!#REF!-проверка!I73-проверка!N173</f>
        <v>#REF!</v>
      </c>
      <c r="J270" s="92" t="e">
        <f>'Список домов'!#REF!-проверка!J73-проверка!X173</f>
        <v>#REF!</v>
      </c>
      <c r="K270" s="92" t="e">
        <f>'Список домов'!#REF!-проверка!K73-проверка!O173</f>
        <v>#REF!</v>
      </c>
      <c r="L270" s="92" t="e">
        <f>'Список домов'!#REF!-проверка!L73-проверка!AN173</f>
        <v>#REF!</v>
      </c>
      <c r="M270" s="92" t="e">
        <f>'Список домов'!#REF!-проверка!G173</f>
        <v>#REF!</v>
      </c>
      <c r="N270" s="92" t="e">
        <f>'Список домов'!#REF!-проверка!M73-проверка!N73-проверка!O73-проверка!H173-проверка!I173-проверка!J173</f>
        <v>#REF!</v>
      </c>
      <c r="O270" s="92" t="e">
        <f>'Список домов'!#REF!-проверка!P73-проверка!K173-проверка!C173-проверка!BC173</f>
        <v>#REF!</v>
      </c>
      <c r="P270" s="92" t="e">
        <f>'Список домов'!#REF!-проверка!AV173-проверка!BJ173</f>
        <v>#REF!</v>
      </c>
      <c r="Q270" s="92" t="e">
        <f>'Список домов'!#REF!-проверка!AR173-проверка!AS173-проверка!Q73</f>
        <v>#REF!</v>
      </c>
      <c r="R270" s="130" t="e">
        <f>SUM(C270:Q270)</f>
        <v>#REF!</v>
      </c>
      <c r="S270" s="132" t="s">
        <v>451</v>
      </c>
      <c r="T270" s="132"/>
    </row>
    <row r="271" spans="2:20" x14ac:dyDescent="0.25">
      <c r="B271" s="90" t="s">
        <v>71</v>
      </c>
      <c r="C271" s="91" t="e">
        <f>'Список домов'!#REF!-проверка!C74-проверка!AA174</f>
        <v>#REF!</v>
      </c>
      <c r="D271" s="91" t="e">
        <f>-D74-L174+'Список домов'!#REF!</f>
        <v>#REF!</v>
      </c>
      <c r="E271" s="92" t="e">
        <f>'Список домов'!#REF!-проверка!E74-проверка!W174</f>
        <v>#REF!</v>
      </c>
      <c r="F271" s="92" t="e">
        <f>'Список домов'!#REF!-проверка!F74-проверка!AL174</f>
        <v>#REF!</v>
      </c>
      <c r="G271" s="92" t="e">
        <f>'Список домов'!#REF!-проверка!G74-проверка!T174</f>
        <v>#REF!</v>
      </c>
      <c r="H271" s="92" t="e">
        <f>'Список домов'!#REF!-проверка!H74-проверка!M174</f>
        <v>#REF!</v>
      </c>
      <c r="I271" s="92" t="e">
        <f>'Список домов'!#REF!-проверка!I74-проверка!N174</f>
        <v>#REF!</v>
      </c>
      <c r="J271" s="92" t="e">
        <f>'Список домов'!#REF!-проверка!J74-проверка!X174</f>
        <v>#REF!</v>
      </c>
      <c r="K271" s="92" t="e">
        <f>'Список домов'!#REF!-проверка!K74-проверка!O174</f>
        <v>#REF!</v>
      </c>
      <c r="L271" s="92" t="e">
        <f>'Список домов'!#REF!-проверка!L74-проверка!AN174</f>
        <v>#REF!</v>
      </c>
      <c r="M271" s="92" t="e">
        <f>'Список домов'!#REF!-проверка!G174</f>
        <v>#REF!</v>
      </c>
      <c r="N271" s="92" t="e">
        <f>'Список домов'!#REF!-проверка!M74-проверка!N74-проверка!O74-проверка!H174-проверка!I174-проверка!J174</f>
        <v>#REF!</v>
      </c>
      <c r="O271" s="92" t="e">
        <f>'Список домов'!#REF!-проверка!P74-проверка!K174-проверка!C174-проверка!BC174</f>
        <v>#REF!</v>
      </c>
      <c r="P271" s="92" t="e">
        <f>'Список домов'!#REF!-проверка!AV174-проверка!BJ174</f>
        <v>#REF!</v>
      </c>
      <c r="Q271" s="92" t="e">
        <f>'Список домов'!#REF!-проверка!AR174-проверка!AS174-проверка!Q74</f>
        <v>#REF!</v>
      </c>
      <c r="R271" s="92" t="e">
        <f t="shared" si="2"/>
        <v>#REF!</v>
      </c>
    </row>
    <row r="272" spans="2:20" x14ac:dyDescent="0.25">
      <c r="B272" s="90" t="s">
        <v>72</v>
      </c>
      <c r="C272" s="91" t="e">
        <f>'Список домов'!#REF!-проверка!C75-проверка!AA175</f>
        <v>#REF!</v>
      </c>
      <c r="D272" s="91" t="e">
        <f>-D75-L175+'Список домов'!#REF!</f>
        <v>#REF!</v>
      </c>
      <c r="E272" s="92" t="e">
        <f>'Список домов'!#REF!-проверка!E75-проверка!W175</f>
        <v>#REF!</v>
      </c>
      <c r="F272" s="92" t="e">
        <f>'Список домов'!#REF!-проверка!F75-проверка!AL175</f>
        <v>#REF!</v>
      </c>
      <c r="G272" s="92" t="e">
        <f>'Список домов'!#REF!-проверка!G75-проверка!T175</f>
        <v>#REF!</v>
      </c>
      <c r="H272" s="92" t="e">
        <f>'Список домов'!#REF!-проверка!H75-проверка!M175</f>
        <v>#REF!</v>
      </c>
      <c r="I272" s="92" t="e">
        <f>'Список домов'!#REF!-проверка!I75-проверка!N175</f>
        <v>#REF!</v>
      </c>
      <c r="J272" s="92" t="e">
        <f>'Список домов'!#REF!-проверка!J75-проверка!X175</f>
        <v>#REF!</v>
      </c>
      <c r="K272" s="92" t="e">
        <f>'Список домов'!#REF!-проверка!K75-проверка!O175</f>
        <v>#REF!</v>
      </c>
      <c r="L272" s="92" t="e">
        <f>'Список домов'!#REF!-проверка!L75-проверка!AN175</f>
        <v>#REF!</v>
      </c>
      <c r="M272" s="92" t="e">
        <f>'Список домов'!#REF!-проверка!G175</f>
        <v>#REF!</v>
      </c>
      <c r="N272" s="92" t="e">
        <f>'Список домов'!#REF!-проверка!M75-проверка!N75-проверка!O75-проверка!H175-проверка!I175-проверка!J175</f>
        <v>#REF!</v>
      </c>
      <c r="O272" s="92" t="e">
        <f>'Список домов'!#REF!-проверка!P75-проверка!K175-проверка!C175-проверка!BC175</f>
        <v>#REF!</v>
      </c>
      <c r="P272" s="92" t="e">
        <f>'Список домов'!#REF!-проверка!AV175-проверка!BJ175</f>
        <v>#REF!</v>
      </c>
      <c r="Q272" s="92" t="e">
        <f>'Список домов'!#REF!-проверка!AR175-проверка!AS175-проверка!Q75</f>
        <v>#REF!</v>
      </c>
      <c r="R272" s="92" t="e">
        <f t="shared" si="2"/>
        <v>#REF!</v>
      </c>
    </row>
    <row r="273" spans="2:20" x14ac:dyDescent="0.25">
      <c r="B273" s="90" t="s">
        <v>73</v>
      </c>
      <c r="C273" s="91" t="e">
        <f>'Список домов'!#REF!-проверка!C76-проверка!AA176</f>
        <v>#REF!</v>
      </c>
      <c r="D273" s="91" t="e">
        <f>-D76-L176+'Список домов'!#REF!</f>
        <v>#REF!</v>
      </c>
      <c r="E273" s="92" t="e">
        <f>'Список домов'!#REF!-проверка!E76-проверка!W176</f>
        <v>#REF!</v>
      </c>
      <c r="F273" s="92" t="e">
        <f>'Список домов'!#REF!-проверка!F76-проверка!AL176</f>
        <v>#REF!</v>
      </c>
      <c r="G273" s="92" t="e">
        <f>'Список домов'!#REF!-проверка!G76-проверка!T176</f>
        <v>#REF!</v>
      </c>
      <c r="H273" s="92" t="e">
        <f>'Список домов'!#REF!-проверка!H76-проверка!M176</f>
        <v>#REF!</v>
      </c>
      <c r="I273" s="92" t="e">
        <f>'Список домов'!#REF!-проверка!I76-проверка!N176</f>
        <v>#REF!</v>
      </c>
      <c r="J273" s="92" t="e">
        <f>'Список домов'!#REF!-проверка!J76-проверка!X176</f>
        <v>#REF!</v>
      </c>
      <c r="K273" s="92" t="e">
        <f>'Список домов'!#REF!-проверка!K76-проверка!O176</f>
        <v>#REF!</v>
      </c>
      <c r="L273" s="92" t="e">
        <f>'Список домов'!#REF!-проверка!L76-проверка!AN176</f>
        <v>#REF!</v>
      </c>
      <c r="M273" s="92" t="e">
        <f>'Список домов'!#REF!-проверка!G176</f>
        <v>#REF!</v>
      </c>
      <c r="N273" s="92" t="e">
        <f>'Список домов'!#REF!-проверка!M76-проверка!N76-проверка!O76-проверка!H176-проверка!I176-проверка!J176</f>
        <v>#REF!</v>
      </c>
      <c r="O273" s="92" t="e">
        <f>'Список домов'!#REF!-проверка!P76-проверка!K176-проверка!C176-проверка!BC176</f>
        <v>#REF!</v>
      </c>
      <c r="P273" s="92" t="e">
        <f>'Список домов'!#REF!-проверка!AV176-проверка!BJ176</f>
        <v>#REF!</v>
      </c>
      <c r="Q273" s="92" t="e">
        <f>'Список домов'!#REF!-проверка!AR176-проверка!AS176-проверка!Q76</f>
        <v>#REF!</v>
      </c>
      <c r="R273" s="92" t="e">
        <f t="shared" si="2"/>
        <v>#REF!</v>
      </c>
    </row>
    <row r="274" spans="2:20" x14ac:dyDescent="0.25">
      <c r="B274" s="90" t="s">
        <v>74</v>
      </c>
      <c r="C274" s="91" t="e">
        <f>'Список домов'!#REF!-проверка!C77-проверка!AA177</f>
        <v>#REF!</v>
      </c>
      <c r="D274" s="91" t="e">
        <f>-D77-L177+'Список домов'!#REF!</f>
        <v>#REF!</v>
      </c>
      <c r="E274" s="92" t="e">
        <f>'Список домов'!#REF!-проверка!E77-проверка!W177</f>
        <v>#REF!</v>
      </c>
      <c r="F274" s="92" t="e">
        <f>'Список домов'!#REF!-проверка!F77-проверка!AL177</f>
        <v>#REF!</v>
      </c>
      <c r="G274" s="92" t="e">
        <f>'Список домов'!#REF!-проверка!G77-проверка!T177</f>
        <v>#REF!</v>
      </c>
      <c r="H274" s="92" t="e">
        <f>'Список домов'!#REF!-проверка!H77-проверка!M177</f>
        <v>#REF!</v>
      </c>
      <c r="I274" s="130" t="e">
        <f>'Список домов'!#REF!-проверка!I77-проверка!N177</f>
        <v>#REF!</v>
      </c>
      <c r="J274" s="92" t="e">
        <f>'Список домов'!#REF!-проверка!J77-проверка!X177</f>
        <v>#REF!</v>
      </c>
      <c r="K274" s="92" t="e">
        <f>'Список домов'!#REF!-проверка!K77-проверка!O177</f>
        <v>#REF!</v>
      </c>
      <c r="L274" s="92" t="e">
        <f>'Список домов'!#REF!-проверка!L77-проверка!AN177</f>
        <v>#REF!</v>
      </c>
      <c r="M274" s="92" t="e">
        <f>'Список домов'!#REF!-проверка!G177</f>
        <v>#REF!</v>
      </c>
      <c r="N274" s="130" t="e">
        <f>'Список домов'!#REF!-проверка!M77-проверка!N77-проверка!O77-проверка!H177-проверка!I177-проверка!J177</f>
        <v>#REF!</v>
      </c>
      <c r="O274" s="92" t="e">
        <f>'Список домов'!#REF!-проверка!P77-проверка!K177-проверка!C177-проверка!BC177</f>
        <v>#REF!</v>
      </c>
      <c r="P274" s="130" t="e">
        <f>'Список домов'!#REF!-проверка!AV177-проверка!BJ177</f>
        <v>#REF!</v>
      </c>
      <c r="Q274" s="130" t="e">
        <f>'Список домов'!#REF!-проверка!AR177-проверка!AS177-проверка!Q77</f>
        <v>#REF!</v>
      </c>
      <c r="R274" s="92" t="e">
        <f t="shared" si="2"/>
        <v>#REF!</v>
      </c>
    </row>
    <row r="275" spans="2:20" x14ac:dyDescent="0.25">
      <c r="B275" s="90" t="s">
        <v>75</v>
      </c>
      <c r="C275" s="91" t="e">
        <f>'Список домов'!#REF!-проверка!C78-проверка!AA178</f>
        <v>#REF!</v>
      </c>
      <c r="D275" s="91" t="e">
        <f>-D78-L178+'Список домов'!#REF!</f>
        <v>#REF!</v>
      </c>
      <c r="E275" s="92" t="e">
        <f>'Список домов'!#REF!-проверка!E78-проверка!W178</f>
        <v>#REF!</v>
      </c>
      <c r="F275" s="92" t="e">
        <f>'Список домов'!#REF!-проверка!F78-проверка!AL178</f>
        <v>#REF!</v>
      </c>
      <c r="G275" s="92" t="e">
        <f>'Список домов'!#REF!-проверка!G78-проверка!T178</f>
        <v>#REF!</v>
      </c>
      <c r="H275" s="92" t="e">
        <f>'Список домов'!#REF!-проверка!H78-проверка!M178</f>
        <v>#REF!</v>
      </c>
      <c r="I275" s="92" t="e">
        <f>'Список домов'!#REF!-проверка!I78-проверка!N178</f>
        <v>#REF!</v>
      </c>
      <c r="J275" s="92" t="e">
        <f>'Список домов'!#REF!-проверка!J78-проверка!X178</f>
        <v>#REF!</v>
      </c>
      <c r="K275" s="92" t="e">
        <f>'Список домов'!#REF!-проверка!K78-проверка!O178</f>
        <v>#REF!</v>
      </c>
      <c r="L275" s="92" t="e">
        <f>'Список домов'!#REF!-проверка!L78-проверка!AN178</f>
        <v>#REF!</v>
      </c>
      <c r="M275" s="92" t="e">
        <f>'Список домов'!#REF!-проверка!G178</f>
        <v>#REF!</v>
      </c>
      <c r="N275" s="92" t="e">
        <f>'Список домов'!#REF!-проверка!M78-проверка!N78-проверка!O78-проверка!H178-проверка!I178-проверка!J178</f>
        <v>#REF!</v>
      </c>
      <c r="O275" s="92" t="e">
        <f>'Список домов'!#REF!-проверка!P78-проверка!K178-проверка!C178-проверка!BC178</f>
        <v>#REF!</v>
      </c>
      <c r="P275" s="92" t="e">
        <f>'Список домов'!#REF!-проверка!AV178-проверка!BJ178</f>
        <v>#REF!</v>
      </c>
      <c r="Q275" s="92" t="e">
        <f>'Список домов'!#REF!-проверка!AR178-проверка!AS178-проверка!Q78</f>
        <v>#REF!</v>
      </c>
      <c r="R275" s="92" t="e">
        <f t="shared" si="2"/>
        <v>#REF!</v>
      </c>
    </row>
    <row r="276" spans="2:20" x14ac:dyDescent="0.25">
      <c r="B276" s="90" t="s">
        <v>76</v>
      </c>
      <c r="C276" s="91" t="e">
        <f>'Список домов'!#REF!-проверка!C79-проверка!AA179</f>
        <v>#REF!</v>
      </c>
      <c r="D276" s="91" t="e">
        <f>-D79-L179+'Список домов'!#REF!</f>
        <v>#REF!</v>
      </c>
      <c r="E276" s="92" t="e">
        <f>'Список домов'!#REF!-проверка!E79-проверка!W179</f>
        <v>#REF!</v>
      </c>
      <c r="F276" s="92" t="e">
        <f>'Список домов'!#REF!-проверка!F79-проверка!AL179</f>
        <v>#REF!</v>
      </c>
      <c r="G276" s="92" t="e">
        <f>'Список домов'!#REF!-проверка!G79-проверка!T179</f>
        <v>#REF!</v>
      </c>
      <c r="H276" s="92" t="e">
        <f>'Список домов'!#REF!-проверка!H79-проверка!M179</f>
        <v>#REF!</v>
      </c>
      <c r="I276" s="92" t="e">
        <f>'Список домов'!#REF!-проверка!I79-проверка!N179</f>
        <v>#REF!</v>
      </c>
      <c r="J276" s="92" t="e">
        <f>'Список домов'!#REF!-проверка!J79-проверка!X179</f>
        <v>#REF!</v>
      </c>
      <c r="K276" s="92" t="e">
        <f>'Список домов'!#REF!-проверка!K79-проверка!O179</f>
        <v>#REF!</v>
      </c>
      <c r="L276" s="92" t="e">
        <f>'Список домов'!#REF!-проверка!L79-проверка!AN179</f>
        <v>#REF!</v>
      </c>
      <c r="M276" s="92" t="e">
        <f>'Список домов'!#REF!-проверка!G179</f>
        <v>#REF!</v>
      </c>
      <c r="N276" s="92" t="e">
        <f>'Список домов'!#REF!-проверка!M79-проверка!N79-проверка!O79-проверка!H179-проверка!I179-проверка!J179</f>
        <v>#REF!</v>
      </c>
      <c r="O276" s="92" t="e">
        <f>'Список домов'!#REF!-проверка!P79-проверка!K179-проверка!C179-проверка!BC179</f>
        <v>#REF!</v>
      </c>
      <c r="P276" s="92" t="e">
        <f>'Список домов'!#REF!-проверка!AV179-проверка!BJ179</f>
        <v>#REF!</v>
      </c>
      <c r="Q276" s="92" t="e">
        <f>'Список домов'!#REF!-проверка!AR179-проверка!AS179-проверка!Q79</f>
        <v>#REF!</v>
      </c>
      <c r="R276" s="92" t="e">
        <f t="shared" si="2"/>
        <v>#REF!</v>
      </c>
    </row>
    <row r="277" spans="2:20" x14ac:dyDescent="0.25">
      <c r="B277" s="90" t="s">
        <v>77</v>
      </c>
      <c r="C277" s="91" t="e">
        <f>'Список домов'!#REF!-проверка!C80-проверка!AA180</f>
        <v>#REF!</v>
      </c>
      <c r="D277" s="91" t="e">
        <f>-D80-L180+'Список домов'!#REF!</f>
        <v>#REF!</v>
      </c>
      <c r="E277" s="92" t="e">
        <f>'Список домов'!#REF!-проверка!E80-проверка!W180</f>
        <v>#REF!</v>
      </c>
      <c r="F277" s="92" t="e">
        <f>'Список домов'!#REF!-проверка!F80-проверка!AL180</f>
        <v>#REF!</v>
      </c>
      <c r="G277" s="92" t="e">
        <f>'Список домов'!#REF!-проверка!G80-проверка!T180</f>
        <v>#REF!</v>
      </c>
      <c r="H277" s="92" t="e">
        <f>'Список домов'!#REF!-проверка!H80-проверка!M180</f>
        <v>#REF!</v>
      </c>
      <c r="I277" s="92" t="e">
        <f>'Список домов'!#REF!-проверка!I80-проверка!N180</f>
        <v>#REF!</v>
      </c>
      <c r="J277" s="92" t="e">
        <f>'Список домов'!#REF!-проверка!J80-проверка!X180</f>
        <v>#REF!</v>
      </c>
      <c r="K277" s="92" t="e">
        <f>'Список домов'!#REF!-проверка!K80-проверка!O180</f>
        <v>#REF!</v>
      </c>
      <c r="L277" s="92" t="e">
        <f>'Список домов'!#REF!-проверка!L80-проверка!AN180</f>
        <v>#REF!</v>
      </c>
      <c r="M277" s="92" t="e">
        <f>'Список домов'!#REF!-проверка!G180</f>
        <v>#REF!</v>
      </c>
      <c r="N277" s="131" t="e">
        <f>'Список домов'!#REF!-проверка!M80-проверка!N80-проверка!O80-проверка!H180-проверка!I180-проверка!J180</f>
        <v>#REF!</v>
      </c>
      <c r="O277" s="131" t="e">
        <f>'Список домов'!#REF!-проверка!P80-проверка!K180-проверка!C180-проверка!BC180</f>
        <v>#REF!</v>
      </c>
      <c r="P277" s="131" t="e">
        <f>'Список домов'!#REF!-проверка!AV180-проверка!BJ180</f>
        <v>#REF!</v>
      </c>
      <c r="Q277" s="131" t="e">
        <f>'Список домов'!#REF!-проверка!AR180-проверка!AS180-проверка!Q80</f>
        <v>#REF!</v>
      </c>
      <c r="R277" s="92" t="e">
        <f>SUM(C277:Q277)-S277</f>
        <v>#REF!</v>
      </c>
      <c r="S277" s="92">
        <v>40762.85</v>
      </c>
      <c r="T277" s="132" t="s">
        <v>437</v>
      </c>
    </row>
    <row r="278" spans="2:20" x14ac:dyDescent="0.25">
      <c r="B278" s="90" t="s">
        <v>78</v>
      </c>
      <c r="C278" s="91" t="e">
        <f>'Список домов'!#REF!-проверка!C81-проверка!AA181</f>
        <v>#REF!</v>
      </c>
      <c r="D278" s="91" t="e">
        <f>-D81-L181+'Список домов'!#REF!</f>
        <v>#REF!</v>
      </c>
      <c r="E278" s="92" t="e">
        <f>'Список домов'!#REF!-проверка!E81-проверка!W181</f>
        <v>#REF!</v>
      </c>
      <c r="F278" s="92" t="e">
        <f>'Список домов'!#REF!-проверка!F81-проверка!AL181</f>
        <v>#REF!</v>
      </c>
      <c r="G278" s="92" t="e">
        <f>'Список домов'!#REF!-проверка!G81-проверка!T181</f>
        <v>#REF!</v>
      </c>
      <c r="H278" s="92" t="e">
        <f>'Список домов'!#REF!-проверка!H81-проверка!M181</f>
        <v>#REF!</v>
      </c>
      <c r="I278" s="92" t="e">
        <f>'Список домов'!#REF!-проверка!I81-проверка!N181</f>
        <v>#REF!</v>
      </c>
      <c r="J278" s="92" t="e">
        <f>'Список домов'!#REF!-проверка!J81-проверка!X181</f>
        <v>#REF!</v>
      </c>
      <c r="K278" s="92" t="e">
        <f>'Список домов'!#REF!-проверка!K81-проверка!O181</f>
        <v>#REF!</v>
      </c>
      <c r="L278" s="92" t="e">
        <f>'Список домов'!#REF!-проверка!L81-проверка!AN181</f>
        <v>#REF!</v>
      </c>
      <c r="M278" s="92" t="e">
        <f>'Список домов'!#REF!-проверка!G181</f>
        <v>#REF!</v>
      </c>
      <c r="N278" s="92" t="e">
        <f>'Список домов'!#REF!-проверка!M81-проверка!N81-проверка!O81-проверка!H181-проверка!I181-проверка!J181</f>
        <v>#REF!</v>
      </c>
      <c r="O278" s="92" t="e">
        <f>'Список домов'!#REF!-проверка!P81-проверка!K181-проверка!C181-проверка!BC181</f>
        <v>#REF!</v>
      </c>
      <c r="P278" s="92" t="e">
        <f>'Список домов'!#REF!-проверка!AV181-проверка!BJ181</f>
        <v>#REF!</v>
      </c>
      <c r="Q278" s="92" t="e">
        <f>'Список домов'!#REF!-проверка!AR181-проверка!AS181-проверка!Q81</f>
        <v>#REF!</v>
      </c>
      <c r="R278" s="92" t="e">
        <f>SUM(C278:Q278)-S278</f>
        <v>#REF!</v>
      </c>
      <c r="S278" s="92">
        <v>-34619.39</v>
      </c>
      <c r="T278" s="132" t="s">
        <v>437</v>
      </c>
    </row>
    <row r="279" spans="2:20" x14ac:dyDescent="0.25">
      <c r="B279" s="90" t="s">
        <v>79</v>
      </c>
      <c r="C279" s="91" t="e">
        <f>'Список домов'!#REF!-проверка!C82-проверка!AA182</f>
        <v>#REF!</v>
      </c>
      <c r="D279" s="91" t="e">
        <f>-D82-L182+'Список домов'!#REF!</f>
        <v>#REF!</v>
      </c>
      <c r="E279" s="92" t="e">
        <f>'Список домов'!#REF!-проверка!E82-проверка!W182</f>
        <v>#REF!</v>
      </c>
      <c r="F279" s="92" t="e">
        <f>'Список домов'!#REF!-проверка!F82-проверка!AL182</f>
        <v>#REF!</v>
      </c>
      <c r="G279" s="92" t="e">
        <f>'Список домов'!#REF!-проверка!G82-проверка!T182</f>
        <v>#REF!</v>
      </c>
      <c r="H279" s="92" t="e">
        <f>'Список домов'!#REF!-проверка!H82-проверка!M182</f>
        <v>#REF!</v>
      </c>
      <c r="I279" s="92" t="e">
        <f>'Список домов'!#REF!-проверка!I82-проверка!N182</f>
        <v>#REF!</v>
      </c>
      <c r="J279" s="92" t="e">
        <f>'Список домов'!#REF!-проверка!J82-проверка!X182</f>
        <v>#REF!</v>
      </c>
      <c r="K279" s="92" t="e">
        <f>'Список домов'!#REF!-проверка!K82-проверка!O182</f>
        <v>#REF!</v>
      </c>
      <c r="L279" s="92" t="e">
        <f>'Список домов'!#REF!-проверка!L82-проверка!AN182</f>
        <v>#REF!</v>
      </c>
      <c r="M279" s="92" t="e">
        <f>'Список домов'!#REF!-проверка!G182</f>
        <v>#REF!</v>
      </c>
      <c r="N279" s="131" t="e">
        <f>'Список домов'!#REF!-проверка!M82-проверка!N82-проверка!O82-проверка!H182-проверка!I182-проверка!J182</f>
        <v>#REF!</v>
      </c>
      <c r="O279" s="131" t="e">
        <f>'Список домов'!#REF!-проверка!P82-проверка!K182-проверка!C182-проверка!BC182</f>
        <v>#REF!</v>
      </c>
      <c r="P279" s="131" t="e">
        <f>'Список домов'!#REF!-проверка!AV182-проверка!BJ182</f>
        <v>#REF!</v>
      </c>
      <c r="Q279" s="131" t="e">
        <f>'Список домов'!#REF!-проверка!AR182-проверка!AS182-проверка!Q82</f>
        <v>#REF!</v>
      </c>
      <c r="R279" s="153" t="e">
        <f>SUM(C279:Q279)-S279</f>
        <v>#REF!</v>
      </c>
      <c r="S279" s="92">
        <v>5860.23</v>
      </c>
      <c r="T279" s="132" t="s">
        <v>437</v>
      </c>
    </row>
    <row r="280" spans="2:20" x14ac:dyDescent="0.25">
      <c r="B280" s="90" t="s">
        <v>80</v>
      </c>
      <c r="C280" s="91" t="e">
        <f>'Список домов'!#REF!-проверка!C83-проверка!AA183</f>
        <v>#REF!</v>
      </c>
      <c r="D280" s="91" t="e">
        <f>-D83-L183+'Список домов'!#REF!</f>
        <v>#REF!</v>
      </c>
      <c r="E280" s="92" t="e">
        <f>'Список домов'!#REF!-проверка!E83-проверка!W183</f>
        <v>#REF!</v>
      </c>
      <c r="F280" s="92" t="e">
        <f>'Список домов'!#REF!-проверка!F83-проверка!AL183</f>
        <v>#REF!</v>
      </c>
      <c r="G280" s="92" t="e">
        <f>'Список домов'!#REF!-проверка!G83-проверка!T183</f>
        <v>#REF!</v>
      </c>
      <c r="H280" s="92" t="e">
        <f>'Список домов'!#REF!-проверка!H83-проверка!M183</f>
        <v>#REF!</v>
      </c>
      <c r="I280" s="92" t="e">
        <f>'Список домов'!#REF!-проверка!I83-проверка!N183</f>
        <v>#REF!</v>
      </c>
      <c r="J280" s="92" t="e">
        <f>'Список домов'!#REF!-проверка!J83-проверка!X183</f>
        <v>#REF!</v>
      </c>
      <c r="K280" s="92" t="e">
        <f>'Список домов'!#REF!-проверка!K83-проверка!O183</f>
        <v>#REF!</v>
      </c>
      <c r="L280" s="92" t="e">
        <f>'Список домов'!#REF!-проверка!L83-проверка!AN183</f>
        <v>#REF!</v>
      </c>
      <c r="M280" s="92" t="e">
        <f>'Список домов'!#REF!-проверка!G183</f>
        <v>#REF!</v>
      </c>
      <c r="N280" s="92" t="e">
        <f>'Список домов'!#REF!-проверка!M83-проверка!N83-проверка!O83-проверка!H183-проверка!I183-проверка!J183</f>
        <v>#REF!</v>
      </c>
      <c r="O280" s="92" t="e">
        <f>'Список домов'!#REF!-проверка!P83-проверка!K183-проверка!C183-проверка!BC183</f>
        <v>#REF!</v>
      </c>
      <c r="P280" s="92" t="e">
        <f>'Список домов'!#REF!-проверка!AV183-проверка!BJ183</f>
        <v>#REF!</v>
      </c>
      <c r="Q280" s="92" t="e">
        <f>'Список домов'!#REF!-проверка!AR183-проверка!AS183-проверка!Q83</f>
        <v>#REF!</v>
      </c>
      <c r="R280" s="92" t="e">
        <f t="shared" si="2"/>
        <v>#REF!</v>
      </c>
    </row>
    <row r="281" spans="2:20" x14ac:dyDescent="0.25">
      <c r="B281" s="90" t="s">
        <v>81</v>
      </c>
      <c r="C281" s="91" t="e">
        <f>'Список домов'!#REF!-проверка!C84-проверка!AA184</f>
        <v>#REF!</v>
      </c>
      <c r="D281" s="91" t="e">
        <f>-D84-L184+'Список домов'!#REF!</f>
        <v>#REF!</v>
      </c>
      <c r="E281" s="92" t="e">
        <f>'Список домов'!#REF!-проверка!E84-проверка!W184</f>
        <v>#REF!</v>
      </c>
      <c r="F281" s="92" t="e">
        <f>'Список домов'!#REF!-проверка!F84-проверка!AL184</f>
        <v>#REF!</v>
      </c>
      <c r="G281" s="92" t="e">
        <f>'Список домов'!#REF!-проверка!G84-проверка!T184</f>
        <v>#REF!</v>
      </c>
      <c r="H281" s="92" t="e">
        <f>'Список домов'!#REF!-проверка!H84-проверка!M184</f>
        <v>#REF!</v>
      </c>
      <c r="I281" s="92" t="e">
        <f>'Список домов'!#REF!-проверка!I84-проверка!N184</f>
        <v>#REF!</v>
      </c>
      <c r="J281" s="92" t="e">
        <f>'Список домов'!#REF!-проверка!J84-проверка!X184</f>
        <v>#REF!</v>
      </c>
      <c r="K281" s="92" t="e">
        <f>'Список домов'!#REF!-проверка!K84-проверка!O184</f>
        <v>#REF!</v>
      </c>
      <c r="L281" s="92" t="e">
        <f>'Список домов'!#REF!-проверка!L84-проверка!AN184</f>
        <v>#REF!</v>
      </c>
      <c r="M281" s="92" t="e">
        <f>'Список домов'!#REF!-проверка!G184</f>
        <v>#REF!</v>
      </c>
      <c r="N281" s="92" t="e">
        <f>'Список домов'!#REF!-проверка!M84-проверка!N84-проверка!O84-проверка!H184-проверка!I184-проверка!J184</f>
        <v>#REF!</v>
      </c>
      <c r="O281" s="92" t="e">
        <f>'Список домов'!#REF!-проверка!P84-проверка!K184-проверка!C184-проверка!BC184</f>
        <v>#REF!</v>
      </c>
      <c r="P281" s="92" t="e">
        <f>'Список домов'!#REF!-проверка!AV184-проверка!BJ184</f>
        <v>#REF!</v>
      </c>
      <c r="Q281" s="92" t="e">
        <f>'Список домов'!#REF!-проверка!AR184-проверка!AS184-проверка!Q84</f>
        <v>#REF!</v>
      </c>
      <c r="R281" s="92" t="e">
        <f t="shared" si="2"/>
        <v>#REF!</v>
      </c>
    </row>
    <row r="282" spans="2:20" x14ac:dyDescent="0.25">
      <c r="B282" s="90" t="s">
        <v>82</v>
      </c>
      <c r="C282" s="91" t="e">
        <f>'Список домов'!#REF!-проверка!C85-проверка!AA185</f>
        <v>#REF!</v>
      </c>
      <c r="D282" s="91" t="e">
        <f>-D85-L185+'Список домов'!#REF!</f>
        <v>#REF!</v>
      </c>
      <c r="E282" s="92" t="e">
        <f>'Список домов'!#REF!-проверка!E85-проверка!W185</f>
        <v>#REF!</v>
      </c>
      <c r="F282" s="92" t="e">
        <f>'Список домов'!#REF!-проверка!F85-проверка!AL185</f>
        <v>#REF!</v>
      </c>
      <c r="G282" s="92" t="e">
        <f>'Список домов'!#REF!-проверка!G85-проверка!T185</f>
        <v>#REF!</v>
      </c>
      <c r="H282" s="92" t="e">
        <f>'Список домов'!#REF!-проверка!H85-проверка!M185</f>
        <v>#REF!</v>
      </c>
      <c r="I282" s="92" t="e">
        <f>'Список домов'!#REF!-проверка!I85-проверка!N185</f>
        <v>#REF!</v>
      </c>
      <c r="J282" s="92" t="e">
        <f>'Список домов'!#REF!-проверка!J85-проверка!X185</f>
        <v>#REF!</v>
      </c>
      <c r="K282" s="92" t="e">
        <f>'Список домов'!#REF!-проверка!K85-проверка!O185</f>
        <v>#REF!</v>
      </c>
      <c r="L282" s="92" t="e">
        <f>'Список домов'!#REF!-проверка!L85-проверка!AN185</f>
        <v>#REF!</v>
      </c>
      <c r="M282" s="92" t="e">
        <f>'Список домов'!#REF!-проверка!G185</f>
        <v>#REF!</v>
      </c>
      <c r="N282" s="92" t="e">
        <f>'Список домов'!#REF!-проверка!M85-проверка!N85-проверка!O85-проверка!H185-проверка!I185-проверка!J185</f>
        <v>#REF!</v>
      </c>
      <c r="O282" s="92" t="e">
        <f>'Список домов'!#REF!-проверка!P85-проверка!K185-проверка!C185-проверка!BC185</f>
        <v>#REF!</v>
      </c>
      <c r="P282" s="92" t="e">
        <f>'Список домов'!#REF!-проверка!AV185-проверка!BJ185</f>
        <v>#REF!</v>
      </c>
      <c r="Q282" s="92" t="e">
        <f>'Список домов'!#REF!-проверка!AR185-проверка!AS185-проверка!Q85</f>
        <v>#REF!</v>
      </c>
      <c r="R282" s="92" t="e">
        <f t="shared" si="2"/>
        <v>#REF!</v>
      </c>
    </row>
    <row r="283" spans="2:20" x14ac:dyDescent="0.25">
      <c r="B283" s="90" t="s">
        <v>83</v>
      </c>
      <c r="C283" s="91" t="e">
        <f>'Список домов'!#REF!-проверка!C86-проверка!AA186</f>
        <v>#REF!</v>
      </c>
      <c r="D283" s="91" t="e">
        <f>-D86-L186+'Список домов'!#REF!</f>
        <v>#REF!</v>
      </c>
      <c r="E283" s="92" t="e">
        <f>'Список домов'!#REF!-проверка!E86-проверка!W186</f>
        <v>#REF!</v>
      </c>
      <c r="F283" s="92" t="e">
        <f>'Список домов'!#REF!-проверка!F86-проверка!AL186</f>
        <v>#REF!</v>
      </c>
      <c r="G283" s="92" t="e">
        <f>'Список домов'!#REF!-проверка!G86-проверка!T186</f>
        <v>#REF!</v>
      </c>
      <c r="H283" s="92" t="e">
        <f>'Список домов'!#REF!-проверка!H86-проверка!M186</f>
        <v>#REF!</v>
      </c>
      <c r="I283" s="92" t="e">
        <f>'Список домов'!#REF!-проверка!I86-проверка!N186</f>
        <v>#REF!</v>
      </c>
      <c r="J283" s="92" t="e">
        <f>'Список домов'!#REF!-проверка!J86-проверка!X186</f>
        <v>#REF!</v>
      </c>
      <c r="K283" s="92" t="e">
        <f>'Список домов'!#REF!-проверка!K86-проверка!O186</f>
        <v>#REF!</v>
      </c>
      <c r="L283" s="92" t="e">
        <f>'Список домов'!#REF!-проверка!L86-проверка!AN186</f>
        <v>#REF!</v>
      </c>
      <c r="M283" s="92" t="e">
        <f>'Список домов'!#REF!-проверка!G186</f>
        <v>#REF!</v>
      </c>
      <c r="N283" s="92" t="e">
        <f>'Список домов'!#REF!-проверка!M86-проверка!N86-проверка!O86-проверка!H186-проверка!I186-проверка!J186</f>
        <v>#REF!</v>
      </c>
      <c r="O283" s="92" t="e">
        <f>'Список домов'!#REF!-проверка!P86-проверка!K186-проверка!C186-проверка!BC186</f>
        <v>#REF!</v>
      </c>
      <c r="P283" s="92" t="e">
        <f>'Список домов'!#REF!-проверка!AV186-проверка!BJ186</f>
        <v>#REF!</v>
      </c>
      <c r="Q283" s="92" t="e">
        <f>'Список домов'!#REF!-проверка!AR186-проверка!AS186-проверка!Q86</f>
        <v>#REF!</v>
      </c>
      <c r="R283" s="92" t="e">
        <f t="shared" si="2"/>
        <v>#REF!</v>
      </c>
    </row>
    <row r="284" spans="2:20" x14ac:dyDescent="0.25">
      <c r="B284" s="90" t="s">
        <v>84</v>
      </c>
      <c r="C284" s="91" t="e">
        <f>'Список домов'!#REF!-проверка!C87-проверка!AA187</f>
        <v>#REF!</v>
      </c>
      <c r="D284" s="91" t="e">
        <f>-D87-L187+'Список домов'!#REF!</f>
        <v>#REF!</v>
      </c>
      <c r="E284" s="92" t="e">
        <f>'Список домов'!#REF!-проверка!E87-проверка!W187</f>
        <v>#REF!</v>
      </c>
      <c r="F284" s="92" t="e">
        <f>'Список домов'!#REF!-проверка!F87-проверка!AL187</f>
        <v>#REF!</v>
      </c>
      <c r="G284" s="92" t="e">
        <f>'Список домов'!#REF!-проверка!G87-проверка!T187</f>
        <v>#REF!</v>
      </c>
      <c r="H284" s="92" t="e">
        <f>'Список домов'!#REF!-проверка!H87-проверка!M187</f>
        <v>#REF!</v>
      </c>
      <c r="I284" s="92" t="e">
        <f>'Список домов'!#REF!-проверка!I87-проверка!N187</f>
        <v>#REF!</v>
      </c>
      <c r="J284" s="92" t="e">
        <f>'Список домов'!#REF!-проверка!J87-проверка!X187</f>
        <v>#REF!</v>
      </c>
      <c r="K284" s="92" t="e">
        <f>'Список домов'!#REF!-проверка!K87-проверка!O187</f>
        <v>#REF!</v>
      </c>
      <c r="L284" s="92" t="e">
        <f>'Список домов'!#REF!-проверка!L87-проверка!AN187</f>
        <v>#REF!</v>
      </c>
      <c r="M284" s="92" t="e">
        <f>'Список домов'!#REF!-проверка!G187</f>
        <v>#REF!</v>
      </c>
      <c r="N284" s="92" t="e">
        <f>'Список домов'!#REF!-проверка!M87-проверка!N87-проверка!O87-проверка!H187-проверка!I187-проверка!J187</f>
        <v>#REF!</v>
      </c>
      <c r="O284" s="92" t="e">
        <f>'Список домов'!#REF!-проверка!P87-проверка!K187-проверка!C187-проверка!BC187</f>
        <v>#REF!</v>
      </c>
      <c r="P284" s="92" t="e">
        <f>'Список домов'!#REF!-проверка!AV187-проверка!BJ187</f>
        <v>#REF!</v>
      </c>
      <c r="Q284" s="92" t="e">
        <f>'Список домов'!#REF!-проверка!AR187-проверка!AS187-проверка!Q87</f>
        <v>#REF!</v>
      </c>
      <c r="R284" s="92" t="e">
        <f t="shared" si="2"/>
        <v>#REF!</v>
      </c>
    </row>
    <row r="285" spans="2:20" x14ac:dyDescent="0.25">
      <c r="B285" s="90" t="s">
        <v>85</v>
      </c>
      <c r="C285" s="91" t="e">
        <f>'Список домов'!#REF!-проверка!C88-проверка!AA188</f>
        <v>#REF!</v>
      </c>
      <c r="D285" s="91" t="e">
        <f>-D88-L188+'Список домов'!#REF!</f>
        <v>#REF!</v>
      </c>
      <c r="E285" s="92" t="e">
        <f>'Список домов'!#REF!-проверка!E88-проверка!W188</f>
        <v>#REF!</v>
      </c>
      <c r="F285" s="92" t="e">
        <f>'Список домов'!#REF!-проверка!F88-проверка!AL188</f>
        <v>#REF!</v>
      </c>
      <c r="G285" s="92" t="e">
        <f>'Список домов'!#REF!-проверка!G88-проверка!T188</f>
        <v>#REF!</v>
      </c>
      <c r="H285" s="92" t="e">
        <f>'Список домов'!#REF!-проверка!H88-проверка!M188</f>
        <v>#REF!</v>
      </c>
      <c r="I285" s="92" t="e">
        <f>'Список домов'!#REF!-проверка!I88-проверка!N188</f>
        <v>#REF!</v>
      </c>
      <c r="J285" s="92" t="e">
        <f>'Список домов'!#REF!-проверка!J88-проверка!X188</f>
        <v>#REF!</v>
      </c>
      <c r="K285" s="92" t="e">
        <f>'Список домов'!#REF!-проверка!K88-проверка!O188</f>
        <v>#REF!</v>
      </c>
      <c r="L285" s="92" t="e">
        <f>'Список домов'!#REF!-проверка!L88-проверка!AN188</f>
        <v>#REF!</v>
      </c>
      <c r="M285" s="92" t="e">
        <f>'Список домов'!#REF!-проверка!G188</f>
        <v>#REF!</v>
      </c>
      <c r="N285" s="92" t="e">
        <f>'Список домов'!#REF!-проверка!M88-проверка!N88-проверка!O88-проверка!H188-проверка!I188-проверка!J188</f>
        <v>#REF!</v>
      </c>
      <c r="O285" s="92" t="e">
        <f>'Список домов'!#REF!-проверка!P88-проверка!K188-проверка!C188-проверка!BC188</f>
        <v>#REF!</v>
      </c>
      <c r="P285" s="92" t="e">
        <f>'Список домов'!#REF!-проверка!AV188-проверка!BJ188</f>
        <v>#REF!</v>
      </c>
      <c r="Q285" s="92" t="e">
        <f>'Список домов'!#REF!-проверка!AR188-проверка!AS188-проверка!Q88</f>
        <v>#REF!</v>
      </c>
      <c r="R285" s="92" t="e">
        <f t="shared" si="2"/>
        <v>#REF!</v>
      </c>
    </row>
    <row r="286" spans="2:20" x14ac:dyDescent="0.25">
      <c r="B286" s="90" t="s">
        <v>86</v>
      </c>
      <c r="C286" s="91" t="e">
        <f>'Список домов'!#REF!-проверка!C89-проверка!AA189</f>
        <v>#REF!</v>
      </c>
      <c r="D286" s="91" t="e">
        <f>-D89-L189+'Список домов'!#REF!</f>
        <v>#REF!</v>
      </c>
      <c r="E286" s="92" t="e">
        <f>'Список домов'!#REF!-проверка!E89-проверка!W189</f>
        <v>#REF!</v>
      </c>
      <c r="F286" s="92" t="e">
        <f>'Список домов'!#REF!-проверка!F89-проверка!AL189</f>
        <v>#REF!</v>
      </c>
      <c r="G286" s="92" t="e">
        <f>'Список домов'!#REF!-проверка!G89-проверка!T189</f>
        <v>#REF!</v>
      </c>
      <c r="H286" s="92" t="e">
        <f>'Список домов'!#REF!-проверка!H89-проверка!M189</f>
        <v>#REF!</v>
      </c>
      <c r="I286" s="92" t="e">
        <f>'Список домов'!#REF!-проверка!I89-проверка!N189</f>
        <v>#REF!</v>
      </c>
      <c r="J286" s="92" t="e">
        <f>'Список домов'!#REF!-проверка!J89-проверка!X189</f>
        <v>#REF!</v>
      </c>
      <c r="K286" s="92" t="e">
        <f>'Список домов'!#REF!-проверка!K89-проверка!O189</f>
        <v>#REF!</v>
      </c>
      <c r="L286" s="92" t="e">
        <f>'Список домов'!#REF!-проверка!L89-проверка!AN189</f>
        <v>#REF!</v>
      </c>
      <c r="M286" s="92" t="e">
        <f>'Список домов'!#REF!-проверка!G189</f>
        <v>#REF!</v>
      </c>
      <c r="N286" s="92" t="e">
        <f>'Список домов'!#REF!-проверка!M89-проверка!N89-проверка!O89-проверка!H189-проверка!I189-проверка!J189</f>
        <v>#REF!</v>
      </c>
      <c r="O286" s="92" t="e">
        <f>'Список домов'!#REF!-проверка!P89-проверка!K189-проверка!C189-проверка!BC189</f>
        <v>#REF!</v>
      </c>
      <c r="P286" s="92" t="e">
        <f>'Список домов'!#REF!-проверка!AV189-проверка!BJ189</f>
        <v>#REF!</v>
      </c>
      <c r="Q286" s="92" t="e">
        <f>'Список домов'!#REF!-проверка!AR189-проверка!AS189-проверка!Q89</f>
        <v>#REF!</v>
      </c>
      <c r="R286" s="92" t="e">
        <f t="shared" si="2"/>
        <v>#REF!</v>
      </c>
    </row>
    <row r="287" spans="2:20" x14ac:dyDescent="0.25">
      <c r="B287" s="90" t="s">
        <v>299</v>
      </c>
      <c r="C287" s="91" t="e">
        <f>'Список домов'!#REF!-проверка!C90-проверка!AA190</f>
        <v>#REF!</v>
      </c>
      <c r="D287" s="91" t="e">
        <f>-D90-L190+'Список домов'!#REF!</f>
        <v>#REF!</v>
      </c>
      <c r="E287" s="92" t="e">
        <f>'Список домов'!#REF!-проверка!E90-проверка!W190</f>
        <v>#REF!</v>
      </c>
      <c r="F287" s="92" t="e">
        <f>'Список домов'!#REF!-проверка!F90-проверка!AL190</f>
        <v>#REF!</v>
      </c>
      <c r="G287" s="92" t="e">
        <f>'Список домов'!#REF!-проверка!G90-проверка!T190</f>
        <v>#REF!</v>
      </c>
      <c r="H287" s="92" t="e">
        <f>'Список домов'!#REF!-проверка!H90-проверка!M190</f>
        <v>#REF!</v>
      </c>
      <c r="I287" s="92" t="e">
        <f>'Список домов'!#REF!-проверка!I90-проверка!N190</f>
        <v>#REF!</v>
      </c>
      <c r="J287" s="92" t="e">
        <f>'Список домов'!#REF!-проверка!J90-проверка!X190</f>
        <v>#REF!</v>
      </c>
      <c r="K287" s="92" t="e">
        <f>'Список домов'!#REF!-проверка!K90-проверка!O190</f>
        <v>#REF!</v>
      </c>
      <c r="L287" s="92" t="e">
        <f>'Список домов'!#REF!-проверка!L90-проверка!AN190</f>
        <v>#REF!</v>
      </c>
      <c r="M287" s="92" t="e">
        <f>'Список домов'!#REF!-проверка!G190</f>
        <v>#REF!</v>
      </c>
      <c r="N287" s="92" t="e">
        <f>'Список домов'!#REF!-проверка!M90-проверка!N90-проверка!O90-проверка!H190-проверка!I190-проверка!J190</f>
        <v>#REF!</v>
      </c>
      <c r="O287" s="92" t="e">
        <f>'Список домов'!#REF!-проверка!P90-проверка!K190-проверка!C190-проверка!BC190</f>
        <v>#REF!</v>
      </c>
      <c r="P287" s="92" t="e">
        <f>'Список домов'!#REF!-проверка!AV190-проверка!BJ190</f>
        <v>#REF!</v>
      </c>
      <c r="Q287" s="92" t="e">
        <f>'Список домов'!#REF!-проверка!AR190-проверка!AS190-проверка!Q90</f>
        <v>#REF!</v>
      </c>
      <c r="R287" s="92" t="e">
        <f t="shared" si="2"/>
        <v>#REF!</v>
      </c>
    </row>
    <row r="288" spans="2:20" x14ac:dyDescent="0.25">
      <c r="B288" s="90" t="s">
        <v>87</v>
      </c>
      <c r="C288" s="91" t="e">
        <f>'Список домов'!#REF!-проверка!C91-проверка!AA191</f>
        <v>#REF!</v>
      </c>
      <c r="D288" s="91" t="e">
        <f>-D91-L191+'Список домов'!#REF!</f>
        <v>#REF!</v>
      </c>
      <c r="E288" s="92" t="e">
        <f>'Список домов'!#REF!-проверка!E91-проверка!W191</f>
        <v>#REF!</v>
      </c>
      <c r="F288" s="92" t="e">
        <f>'Список домов'!#REF!-проверка!F91-проверка!AL191</f>
        <v>#REF!</v>
      </c>
      <c r="G288" s="92" t="e">
        <f>'Список домов'!#REF!-проверка!G91-проверка!T191</f>
        <v>#REF!</v>
      </c>
      <c r="H288" s="92" t="e">
        <f>'Список домов'!#REF!-проверка!H91-проверка!M191</f>
        <v>#REF!</v>
      </c>
      <c r="I288" s="92" t="e">
        <f>'Список домов'!#REF!-проверка!I91-проверка!N191</f>
        <v>#REF!</v>
      </c>
      <c r="J288" s="92" t="e">
        <f>'Список домов'!#REF!-проверка!J91-проверка!X191</f>
        <v>#REF!</v>
      </c>
      <c r="K288" s="92" t="e">
        <f>'Список домов'!#REF!-проверка!K91-проверка!O191</f>
        <v>#REF!</v>
      </c>
      <c r="L288" s="92" t="e">
        <f>'Список домов'!#REF!-проверка!L91-проверка!AN191</f>
        <v>#REF!</v>
      </c>
      <c r="M288" s="92" t="e">
        <f>'Список домов'!#REF!-проверка!G191</f>
        <v>#REF!</v>
      </c>
      <c r="N288" s="92" t="e">
        <f>'Список домов'!#REF!-проверка!M91-проверка!N91-проверка!O91-проверка!H191-проверка!I191-проверка!J191</f>
        <v>#REF!</v>
      </c>
      <c r="O288" s="92" t="e">
        <f>'Список домов'!#REF!-проверка!P91-проверка!K191-проверка!C191-проверка!BC191</f>
        <v>#REF!</v>
      </c>
      <c r="P288" s="92" t="e">
        <f>'Список домов'!#REF!-проверка!AV191-проверка!BJ191</f>
        <v>#REF!</v>
      </c>
      <c r="Q288" s="92" t="e">
        <f>'Список домов'!#REF!-проверка!AR191-проверка!AS191-проверка!Q91</f>
        <v>#REF!</v>
      </c>
      <c r="R288" s="92" t="e">
        <f t="shared" si="2"/>
        <v>#REF!</v>
      </c>
    </row>
    <row r="289" spans="2:18" x14ac:dyDescent="0.25">
      <c r="B289" s="90" t="s">
        <v>300</v>
      </c>
      <c r="C289" s="91" t="e">
        <f>'Список домов'!#REF!-проверка!C92-проверка!AA192</f>
        <v>#REF!</v>
      </c>
      <c r="D289" s="91" t="e">
        <f>-D92-L192+'Список домов'!#REF!</f>
        <v>#REF!</v>
      </c>
      <c r="E289" s="92" t="e">
        <f>'Список домов'!#REF!-проверка!E92-проверка!W192</f>
        <v>#REF!</v>
      </c>
      <c r="F289" s="92" t="e">
        <f>'Список домов'!#REF!-проверка!F92-проверка!AL192</f>
        <v>#REF!</v>
      </c>
      <c r="G289" s="92" t="e">
        <f>'Список домов'!#REF!-проверка!G92-проверка!T192</f>
        <v>#REF!</v>
      </c>
      <c r="H289" s="92" t="e">
        <f>'Список домов'!#REF!-проверка!H92-проверка!M192</f>
        <v>#REF!</v>
      </c>
      <c r="I289" s="92" t="e">
        <f>'Список домов'!#REF!-проверка!I92-проверка!N192</f>
        <v>#REF!</v>
      </c>
      <c r="J289" s="92" t="e">
        <f>'Список домов'!#REF!-проверка!J92-проверка!X192</f>
        <v>#REF!</v>
      </c>
      <c r="K289" s="92" t="e">
        <f>'Список домов'!#REF!-проверка!K92-проверка!O192</f>
        <v>#REF!</v>
      </c>
      <c r="L289" s="92" t="e">
        <f>'Список домов'!#REF!-проверка!L92-проверка!AN192</f>
        <v>#REF!</v>
      </c>
      <c r="M289" s="92" t="e">
        <f>'Список домов'!#REF!-проверка!G192</f>
        <v>#REF!</v>
      </c>
      <c r="N289" s="92" t="e">
        <f>'Список домов'!#REF!-проверка!M92-проверка!N92-проверка!O92-проверка!H192-проверка!I192-проверка!J192</f>
        <v>#REF!</v>
      </c>
      <c r="O289" s="92" t="e">
        <f>'Список домов'!#REF!-проверка!P92-проверка!K192-проверка!C192-проверка!BC192</f>
        <v>#REF!</v>
      </c>
      <c r="P289" s="92" t="e">
        <f>'Список домов'!#REF!-проверка!AV192-проверка!BJ192</f>
        <v>#REF!</v>
      </c>
      <c r="Q289" s="92" t="e">
        <f>'Список домов'!#REF!-проверка!AR192-проверка!AS192-проверка!Q92</f>
        <v>#REF!</v>
      </c>
      <c r="R289" s="92" t="e">
        <f t="shared" si="2"/>
        <v>#REF!</v>
      </c>
    </row>
    <row r="290" spans="2:18" x14ac:dyDescent="0.25">
      <c r="B290" s="90" t="s">
        <v>88</v>
      </c>
      <c r="C290" s="91" t="e">
        <f>'Список домов'!#REF!-проверка!C93-проверка!AA193</f>
        <v>#REF!</v>
      </c>
      <c r="D290" s="91" t="e">
        <f>-D93-L193+'Список домов'!#REF!</f>
        <v>#REF!</v>
      </c>
      <c r="E290" s="92" t="e">
        <f>'Список домов'!#REF!-проверка!E93-проверка!W193</f>
        <v>#REF!</v>
      </c>
      <c r="F290" s="92" t="e">
        <f>'Список домов'!#REF!-проверка!F93-проверка!AL193</f>
        <v>#REF!</v>
      </c>
      <c r="G290" s="92" t="e">
        <f>'Список домов'!#REF!-проверка!G93-проверка!T193</f>
        <v>#REF!</v>
      </c>
      <c r="H290" s="92" t="e">
        <f>'Список домов'!#REF!-проверка!H93-проверка!M193</f>
        <v>#REF!</v>
      </c>
      <c r="I290" s="92" t="e">
        <f>'Список домов'!#REF!-проверка!I93-проверка!N193</f>
        <v>#REF!</v>
      </c>
      <c r="J290" s="92" t="e">
        <f>'Список домов'!#REF!-проверка!J93-проверка!X193</f>
        <v>#REF!</v>
      </c>
      <c r="K290" s="92" t="e">
        <f>'Список домов'!#REF!-проверка!K93-проверка!O193</f>
        <v>#REF!</v>
      </c>
      <c r="L290" s="92" t="e">
        <f>'Список домов'!#REF!-проверка!L93-проверка!AN193</f>
        <v>#REF!</v>
      </c>
      <c r="M290" s="92" t="e">
        <f>'Список домов'!#REF!-проверка!G193</f>
        <v>#REF!</v>
      </c>
      <c r="N290" s="92" t="e">
        <f>'Список домов'!#REF!-проверка!M93-проверка!N93-проверка!O93-проверка!H193-проверка!I193-проверка!J193</f>
        <v>#REF!</v>
      </c>
      <c r="O290" s="92" t="e">
        <f>'Список домов'!#REF!-проверка!P93-проверка!K193-проверка!C193-проверка!BC193</f>
        <v>#REF!</v>
      </c>
      <c r="P290" s="92" t="e">
        <f>'Список домов'!#REF!-проверка!AV193-проверка!BJ193</f>
        <v>#REF!</v>
      </c>
      <c r="Q290" s="92" t="e">
        <f>'Список домов'!#REF!-проверка!AR193-проверка!AS193-проверка!Q93</f>
        <v>#REF!</v>
      </c>
      <c r="R290" s="92" t="e">
        <f t="shared" si="2"/>
        <v>#REF!</v>
      </c>
    </row>
    <row r="291" spans="2:18" x14ac:dyDescent="0.25">
      <c r="B291" s="90" t="s">
        <v>89</v>
      </c>
      <c r="C291" s="91" t="e">
        <f>'Список домов'!#REF!-проверка!C94-проверка!AA194</f>
        <v>#REF!</v>
      </c>
      <c r="D291" s="91" t="e">
        <f>-D94-L194+'Список домов'!#REF!</f>
        <v>#REF!</v>
      </c>
      <c r="E291" s="92" t="e">
        <f>'Список домов'!#REF!-проверка!E94-проверка!W194</f>
        <v>#REF!</v>
      </c>
      <c r="F291" s="92" t="e">
        <f>'Список домов'!#REF!-проверка!F94-проверка!AL194</f>
        <v>#REF!</v>
      </c>
      <c r="G291" s="92" t="e">
        <f>'Список домов'!#REF!-проверка!G94-проверка!T194</f>
        <v>#REF!</v>
      </c>
      <c r="H291" s="92" t="e">
        <f>'Список домов'!#REF!-проверка!H94-проверка!M194</f>
        <v>#REF!</v>
      </c>
      <c r="I291" s="92" t="e">
        <f>'Список домов'!#REF!-проверка!I94-проверка!N194</f>
        <v>#REF!</v>
      </c>
      <c r="J291" s="92" t="e">
        <f>'Список домов'!#REF!-проверка!J94-проверка!X194</f>
        <v>#REF!</v>
      </c>
      <c r="K291" s="92" t="e">
        <f>'Список домов'!#REF!-проверка!K94-проверка!O194</f>
        <v>#REF!</v>
      </c>
      <c r="L291" s="92" t="e">
        <f>'Список домов'!#REF!-проверка!L94-проверка!AN194</f>
        <v>#REF!</v>
      </c>
      <c r="M291" s="92" t="e">
        <f>'Список домов'!#REF!-проверка!G194</f>
        <v>#REF!</v>
      </c>
      <c r="N291" s="92" t="e">
        <f>'Список домов'!#REF!-проверка!M94-проверка!N94-проверка!O94-проверка!H194-проверка!I194-проверка!J194</f>
        <v>#REF!</v>
      </c>
      <c r="O291" s="92" t="e">
        <f>'Список домов'!#REF!-проверка!P94-проверка!K194-проверка!C194-проверка!BC194</f>
        <v>#REF!</v>
      </c>
      <c r="P291" s="92" t="e">
        <f>'Список домов'!#REF!-проверка!AV194-проверка!BJ194</f>
        <v>#REF!</v>
      </c>
      <c r="Q291" s="92" t="e">
        <f>'Список домов'!#REF!-проверка!AR194-проверка!AS194-проверка!Q94</f>
        <v>#REF!</v>
      </c>
      <c r="R291" s="92" t="e">
        <f t="shared" si="2"/>
        <v>#REF!</v>
      </c>
    </row>
    <row r="293" spans="2:18" ht="15.75" x14ac:dyDescent="0.25">
      <c r="B293" s="145" t="s">
        <v>444</v>
      </c>
    </row>
    <row r="294" spans="2:18" ht="45" x14ac:dyDescent="0.25">
      <c r="B294" s="118" t="s">
        <v>431</v>
      </c>
      <c r="C294" s="133" t="e">
        <f>'Список домов'!#REF!</f>
        <v>#REF!</v>
      </c>
      <c r="D294" s="139" t="s">
        <v>442</v>
      </c>
      <c r="E294" s="139" t="s">
        <v>440</v>
      </c>
      <c r="F294" s="133" t="e">
        <f>'Список домов'!#REF!</f>
        <v>#REF!</v>
      </c>
      <c r="G294" s="139" t="s">
        <v>442</v>
      </c>
      <c r="H294" s="139" t="s">
        <v>440</v>
      </c>
      <c r="I294" s="133" t="e">
        <f>'Список домов'!#REF!</f>
        <v>#REF!</v>
      </c>
      <c r="J294" s="139" t="s">
        <v>442</v>
      </c>
      <c r="K294" s="139" t="s">
        <v>440</v>
      </c>
      <c r="L294" s="139" t="s">
        <v>443</v>
      </c>
    </row>
    <row r="295" spans="2:18" x14ac:dyDescent="0.25">
      <c r="B295" s="44" t="s">
        <v>220</v>
      </c>
      <c r="C295" s="103" t="e">
        <f>'Список домов'!#REF!</f>
        <v>#REF!</v>
      </c>
      <c r="D295" s="103">
        <v>1165775.8900000001</v>
      </c>
      <c r="E295" s="103" t="e">
        <f>C295-D295</f>
        <v>#REF!</v>
      </c>
      <c r="F295" s="103" t="e">
        <f>'Список домов'!#REF!+'Список домов'!#REF!</f>
        <v>#REF!</v>
      </c>
      <c r="G295" s="103">
        <v>3585531.41</v>
      </c>
      <c r="H295" s="103" t="e">
        <f>F295-G295</f>
        <v>#REF!</v>
      </c>
      <c r="I295" s="103" t="e">
        <f>'Список домов'!#REF!</f>
        <v>#REF!</v>
      </c>
      <c r="J295" s="103">
        <v>1803980.1999999997</v>
      </c>
      <c r="K295" s="103" t="e">
        <f>I295-J295</f>
        <v>#REF!</v>
      </c>
      <c r="L295" s="135" t="e">
        <f>K295+H295+E295</f>
        <v>#REF!</v>
      </c>
    </row>
    <row r="296" spans="2:18" x14ac:dyDescent="0.25">
      <c r="B296" s="44" t="s">
        <v>1</v>
      </c>
      <c r="C296" s="103" t="e">
        <f>'Список домов'!#REF!</f>
        <v>#REF!</v>
      </c>
      <c r="D296" s="103">
        <v>16340.059999999998</v>
      </c>
      <c r="E296" s="103" t="e">
        <f t="shared" ref="E296:E359" si="3">C296-D296</f>
        <v>#REF!</v>
      </c>
      <c r="F296" s="103" t="e">
        <f>'Список домов'!#REF!+'Список домов'!#REF!</f>
        <v>#REF!</v>
      </c>
      <c r="G296" s="103">
        <v>89183.2</v>
      </c>
      <c r="H296" s="103" t="e">
        <f>F296-G296</f>
        <v>#REF!</v>
      </c>
      <c r="I296" s="103" t="e">
        <f>'Список домов'!#REF!</f>
        <v>#REF!</v>
      </c>
      <c r="J296" s="103">
        <v>150825.82</v>
      </c>
      <c r="K296" s="103" t="e">
        <f>I296-J296</f>
        <v>#REF!</v>
      </c>
      <c r="L296" s="135" t="e">
        <f t="shared" ref="L296:L359" si="4">K296+H296+E296</f>
        <v>#REF!</v>
      </c>
    </row>
    <row r="297" spans="2:18" x14ac:dyDescent="0.25">
      <c r="B297" s="138" t="s">
        <v>2</v>
      </c>
      <c r="C297" s="103" t="e">
        <f>'Список домов'!#REF!</f>
        <v>#REF!</v>
      </c>
      <c r="D297" s="103">
        <f>1578422.22+4102.65</f>
        <v>1582524.8699999999</v>
      </c>
      <c r="E297" s="103" t="e">
        <f t="shared" si="3"/>
        <v>#REF!</v>
      </c>
      <c r="F297" s="103" t="e">
        <f>'Список домов'!#REF!+'Список домов'!#REF!</f>
        <v>#REF!</v>
      </c>
      <c r="G297" s="103">
        <v>4786655.8991199993</v>
      </c>
      <c r="H297" s="103" t="e">
        <f>F297-G297</f>
        <v>#REF!</v>
      </c>
      <c r="I297" s="103" t="e">
        <f>'Список домов'!#REF!</f>
        <v>#REF!</v>
      </c>
      <c r="J297" s="103">
        <v>285330.58999999997</v>
      </c>
      <c r="K297" s="103" t="e">
        <f t="shared" ref="K297:K360" si="5">I297-J297</f>
        <v>#REF!</v>
      </c>
      <c r="L297" s="136" t="e">
        <f>K297+H297+E297</f>
        <v>#REF!</v>
      </c>
      <c r="M297" s="132" t="s">
        <v>450</v>
      </c>
    </row>
    <row r="298" spans="2:18" x14ac:dyDescent="0.25">
      <c r="B298" s="44" t="s">
        <v>3</v>
      </c>
      <c r="C298" s="103" t="e">
        <f>'Список домов'!#REF!</f>
        <v>#REF!</v>
      </c>
      <c r="D298" s="103">
        <v>2443667.9000000004</v>
      </c>
      <c r="E298" s="103" t="e">
        <f t="shared" si="3"/>
        <v>#REF!</v>
      </c>
      <c r="F298" s="103" t="e">
        <f>'Список домов'!#REF!+'Список домов'!#REF!</f>
        <v>#REF!</v>
      </c>
      <c r="G298" s="103">
        <v>1113810.1500000001</v>
      </c>
      <c r="H298" s="103" t="e">
        <f t="shared" ref="H298:H305" si="6">F298-G298</f>
        <v>#REF!</v>
      </c>
      <c r="I298" s="103" t="e">
        <f>'Список домов'!#REF!</f>
        <v>#REF!</v>
      </c>
      <c r="J298" s="103">
        <v>196166.83000000002</v>
      </c>
      <c r="K298" s="103" t="e">
        <f t="shared" si="5"/>
        <v>#REF!</v>
      </c>
      <c r="L298" s="135" t="e">
        <f t="shared" si="4"/>
        <v>#REF!</v>
      </c>
    </row>
    <row r="299" spans="2:18" x14ac:dyDescent="0.25">
      <c r="B299" s="44" t="s">
        <v>4</v>
      </c>
      <c r="C299" s="103" t="e">
        <f>'Список домов'!#REF!</f>
        <v>#REF!</v>
      </c>
      <c r="D299" s="103">
        <v>1413016.82</v>
      </c>
      <c r="E299" s="103" t="e">
        <f t="shared" si="3"/>
        <v>#REF!</v>
      </c>
      <c r="F299" s="103" t="e">
        <f>'Список домов'!#REF!+'Список домов'!#REF!</f>
        <v>#REF!</v>
      </c>
      <c r="G299" s="103">
        <v>3557452.48</v>
      </c>
      <c r="H299" s="103" t="e">
        <f t="shared" si="6"/>
        <v>#REF!</v>
      </c>
      <c r="I299" s="103" t="e">
        <f>'Список домов'!#REF!</f>
        <v>#REF!</v>
      </c>
      <c r="J299" s="103">
        <v>72463.05</v>
      </c>
      <c r="K299" s="103" t="e">
        <f t="shared" si="5"/>
        <v>#REF!</v>
      </c>
      <c r="L299" s="135" t="e">
        <f t="shared" si="4"/>
        <v>#REF!</v>
      </c>
    </row>
    <row r="300" spans="2:18" x14ac:dyDescent="0.25">
      <c r="B300" s="44" t="s">
        <v>5</v>
      </c>
      <c r="C300" s="103" t="e">
        <f>'Список домов'!#REF!</f>
        <v>#REF!</v>
      </c>
      <c r="D300" s="103">
        <v>98457.7</v>
      </c>
      <c r="E300" s="103" t="e">
        <f t="shared" si="3"/>
        <v>#REF!</v>
      </c>
      <c r="F300" s="103" t="e">
        <f>'Список домов'!#REF!+'Список домов'!#REF!</f>
        <v>#REF!</v>
      </c>
      <c r="G300" s="103">
        <v>100022.93000000001</v>
      </c>
      <c r="H300" s="103" t="e">
        <f t="shared" si="6"/>
        <v>#REF!</v>
      </c>
      <c r="I300" s="103" t="e">
        <f>'Список домов'!#REF!</f>
        <v>#REF!</v>
      </c>
      <c r="J300" s="103">
        <v>173473.35</v>
      </c>
      <c r="K300" s="103" t="e">
        <f t="shared" si="5"/>
        <v>#REF!</v>
      </c>
      <c r="L300" s="135" t="e">
        <f t="shared" si="4"/>
        <v>#REF!</v>
      </c>
    </row>
    <row r="301" spans="2:18" x14ac:dyDescent="0.25">
      <c r="B301" s="44" t="s">
        <v>6</v>
      </c>
      <c r="C301" s="103" t="e">
        <f>'Список домов'!#REF!</f>
        <v>#REF!</v>
      </c>
      <c r="D301" s="103">
        <v>-29677.96000000001</v>
      </c>
      <c r="E301" s="103" t="e">
        <f t="shared" si="3"/>
        <v>#REF!</v>
      </c>
      <c r="F301" s="103" t="e">
        <f>'Список домов'!#REF!+'Список домов'!#REF!</f>
        <v>#REF!</v>
      </c>
      <c r="G301" s="103">
        <v>22266.159999999996</v>
      </c>
      <c r="H301" s="103" t="e">
        <f t="shared" si="6"/>
        <v>#REF!</v>
      </c>
      <c r="I301" s="103" t="e">
        <f>'Список домов'!#REF!</f>
        <v>#REF!</v>
      </c>
      <c r="J301" s="103">
        <v>51530.089999999989</v>
      </c>
      <c r="K301" s="103" t="e">
        <f t="shared" si="5"/>
        <v>#REF!</v>
      </c>
      <c r="L301" s="135" t="e">
        <f t="shared" si="4"/>
        <v>#REF!</v>
      </c>
    </row>
    <row r="302" spans="2:18" x14ac:dyDescent="0.25">
      <c r="B302" s="44" t="s">
        <v>7</v>
      </c>
      <c r="C302" s="103" t="e">
        <f>'Список домов'!#REF!</f>
        <v>#REF!</v>
      </c>
      <c r="D302" s="103">
        <v>-43472.270000000011</v>
      </c>
      <c r="E302" s="103" t="e">
        <f t="shared" si="3"/>
        <v>#REF!</v>
      </c>
      <c r="F302" s="103" t="e">
        <f>'Список домов'!#REF!+'Список домов'!#REF!</f>
        <v>#REF!</v>
      </c>
      <c r="G302" s="103">
        <v>67029.860000000015</v>
      </c>
      <c r="H302" s="103" t="e">
        <f t="shared" si="6"/>
        <v>#REF!</v>
      </c>
      <c r="I302" s="103" t="e">
        <f>'Список домов'!#REF!</f>
        <v>#REF!</v>
      </c>
      <c r="J302" s="103">
        <v>99551.610000000015</v>
      </c>
      <c r="K302" s="103" t="e">
        <f t="shared" si="5"/>
        <v>#REF!</v>
      </c>
      <c r="L302" s="135" t="e">
        <f t="shared" si="4"/>
        <v>#REF!</v>
      </c>
    </row>
    <row r="303" spans="2:18" x14ac:dyDescent="0.25">
      <c r="B303" s="44" t="s">
        <v>8</v>
      </c>
      <c r="C303" s="103" t="e">
        <f>'Список домов'!#REF!</f>
        <v>#REF!</v>
      </c>
      <c r="D303" s="103">
        <v>7567.8899999999994</v>
      </c>
      <c r="E303" s="103" t="e">
        <f t="shared" si="3"/>
        <v>#REF!</v>
      </c>
      <c r="F303" s="103" t="e">
        <f>'Список домов'!#REF!+'Список домов'!#REF!</f>
        <v>#REF!</v>
      </c>
      <c r="G303" s="103">
        <v>19409.580000000002</v>
      </c>
      <c r="H303" s="103" t="e">
        <f t="shared" si="6"/>
        <v>#REF!</v>
      </c>
      <c r="I303" s="103" t="e">
        <f>'Список домов'!#REF!</f>
        <v>#REF!</v>
      </c>
      <c r="J303" s="103">
        <v>57444.959999999999</v>
      </c>
      <c r="K303" s="103" t="e">
        <f t="shared" si="5"/>
        <v>#REF!</v>
      </c>
      <c r="L303" s="135" t="e">
        <f t="shared" si="4"/>
        <v>#REF!</v>
      </c>
    </row>
    <row r="304" spans="2:18" x14ac:dyDescent="0.25">
      <c r="B304" s="44" t="s">
        <v>9</v>
      </c>
      <c r="C304" s="103" t="e">
        <f>'Список домов'!#REF!</f>
        <v>#REF!</v>
      </c>
      <c r="D304" s="103">
        <v>69592.320000000007</v>
      </c>
      <c r="E304" s="134" t="e">
        <f t="shared" si="3"/>
        <v>#REF!</v>
      </c>
      <c r="F304" s="103" t="e">
        <f>'Список домов'!#REF!+'Список домов'!#REF!</f>
        <v>#REF!</v>
      </c>
      <c r="G304" s="103">
        <v>73068.350000000006</v>
      </c>
      <c r="H304" s="103" t="e">
        <f t="shared" si="6"/>
        <v>#REF!</v>
      </c>
      <c r="I304" s="103" t="e">
        <f>'Список домов'!#REF!</f>
        <v>#REF!</v>
      </c>
      <c r="J304" s="103">
        <v>96237.229999999981</v>
      </c>
      <c r="K304" s="103" t="e">
        <f t="shared" si="5"/>
        <v>#REF!</v>
      </c>
      <c r="L304" s="135" t="e">
        <f t="shared" si="4"/>
        <v>#REF!</v>
      </c>
    </row>
    <row r="305" spans="2:13" x14ac:dyDescent="0.25">
      <c r="B305" s="138" t="s">
        <v>10</v>
      </c>
      <c r="C305" s="103" t="e">
        <f>'Список домов'!#REF!</f>
        <v>#REF!</v>
      </c>
      <c r="D305" s="103">
        <v>2526662.2400000002</v>
      </c>
      <c r="E305" s="103" t="e">
        <f t="shared" si="3"/>
        <v>#REF!</v>
      </c>
      <c r="F305" s="103" t="e">
        <f>'Список домов'!#REF!+'Список домов'!#REF!</f>
        <v>#REF!</v>
      </c>
      <c r="G305" s="103">
        <v>7455640.2052799994</v>
      </c>
      <c r="H305" s="103" t="e">
        <f t="shared" si="6"/>
        <v>#REF!</v>
      </c>
      <c r="I305" s="103" t="e">
        <f>'Список домов'!#REF!</f>
        <v>#REF!</v>
      </c>
      <c r="J305" s="103">
        <v>816198.30999999982</v>
      </c>
      <c r="K305" s="103" t="e">
        <f t="shared" si="5"/>
        <v>#REF!</v>
      </c>
      <c r="L305" s="135" t="e">
        <f t="shared" si="4"/>
        <v>#REF!</v>
      </c>
    </row>
    <row r="306" spans="2:13" x14ac:dyDescent="0.25">
      <c r="B306" s="44" t="s">
        <v>11</v>
      </c>
      <c r="C306" s="103" t="e">
        <f>'Список домов'!#REF!</f>
        <v>#REF!</v>
      </c>
      <c r="D306" s="103">
        <v>598819.73</v>
      </c>
      <c r="E306" s="103" t="e">
        <f t="shared" si="3"/>
        <v>#REF!</v>
      </c>
      <c r="F306" s="103" t="e">
        <f>'Список домов'!#REF!+'Список домов'!#REF!</f>
        <v>#REF!</v>
      </c>
      <c r="G306" s="103">
        <v>370673.66000000003</v>
      </c>
      <c r="H306" s="103" t="e">
        <f t="shared" ref="H306:H327" si="7">F306-G306</f>
        <v>#REF!</v>
      </c>
      <c r="I306" s="103" t="e">
        <f>'Список домов'!#REF!</f>
        <v>#REF!</v>
      </c>
      <c r="J306" s="103">
        <v>68430.22</v>
      </c>
      <c r="K306" s="103" t="e">
        <f t="shared" si="5"/>
        <v>#REF!</v>
      </c>
      <c r="L306" s="135" t="e">
        <f t="shared" si="4"/>
        <v>#REF!</v>
      </c>
    </row>
    <row r="307" spans="2:13" x14ac:dyDescent="0.25">
      <c r="B307" s="44" t="s">
        <v>12</v>
      </c>
      <c r="C307" s="103" t="e">
        <f>'Список домов'!#REF!</f>
        <v>#REF!</v>
      </c>
      <c r="D307" s="103">
        <v>817887.1399999999</v>
      </c>
      <c r="E307" s="103" t="e">
        <f t="shared" si="3"/>
        <v>#REF!</v>
      </c>
      <c r="F307" s="103" t="e">
        <f>'Список домов'!#REF!+'Список домов'!#REF!</f>
        <v>#REF!</v>
      </c>
      <c r="G307" s="103">
        <v>476083.44999999995</v>
      </c>
      <c r="H307" s="103" t="e">
        <f t="shared" si="7"/>
        <v>#REF!</v>
      </c>
      <c r="I307" s="103" t="e">
        <f>'Список домов'!#REF!</f>
        <v>#REF!</v>
      </c>
      <c r="J307" s="103">
        <v>108476.41</v>
      </c>
      <c r="K307" s="103" t="e">
        <f t="shared" si="5"/>
        <v>#REF!</v>
      </c>
      <c r="L307" s="135" t="e">
        <f t="shared" si="4"/>
        <v>#REF!</v>
      </c>
    </row>
    <row r="308" spans="2:13" x14ac:dyDescent="0.25">
      <c r="B308" s="44" t="s">
        <v>13</v>
      </c>
      <c r="C308" s="103" t="e">
        <f>'Список домов'!#REF!</f>
        <v>#REF!</v>
      </c>
      <c r="D308" s="103">
        <v>1081060.05</v>
      </c>
      <c r="E308" s="103" t="e">
        <f t="shared" si="3"/>
        <v>#REF!</v>
      </c>
      <c r="F308" s="103" t="e">
        <f>'Список домов'!#REF!+'Список домов'!#REF!</f>
        <v>#REF!</v>
      </c>
      <c r="G308" s="103">
        <v>3415087.83</v>
      </c>
      <c r="H308" s="103" t="e">
        <f t="shared" si="7"/>
        <v>#REF!</v>
      </c>
      <c r="I308" s="103" t="e">
        <f>'Список домов'!#REF!</f>
        <v>#REF!</v>
      </c>
      <c r="J308" s="103">
        <v>72537.51999999999</v>
      </c>
      <c r="K308" s="103" t="e">
        <f t="shared" si="5"/>
        <v>#REF!</v>
      </c>
      <c r="L308" s="135" t="e">
        <f t="shared" si="4"/>
        <v>#REF!</v>
      </c>
    </row>
    <row r="309" spans="2:13" x14ac:dyDescent="0.25">
      <c r="B309" s="44" t="s">
        <v>14</v>
      </c>
      <c r="C309" s="103" t="e">
        <f>'Список домов'!#REF!</f>
        <v>#REF!</v>
      </c>
      <c r="D309" s="103">
        <v>302477.84999999998</v>
      </c>
      <c r="E309" s="103" t="e">
        <f t="shared" si="3"/>
        <v>#REF!</v>
      </c>
      <c r="F309" s="103" t="e">
        <f>'Список домов'!#REF!+'Список домов'!#REF!</f>
        <v>#REF!</v>
      </c>
      <c r="G309" s="103">
        <v>177834.33000000002</v>
      </c>
      <c r="H309" s="103" t="e">
        <f t="shared" si="7"/>
        <v>#REF!</v>
      </c>
      <c r="I309" s="103" t="e">
        <f>'Список домов'!#REF!</f>
        <v>#REF!</v>
      </c>
      <c r="J309" s="103">
        <v>231429.80000000002</v>
      </c>
      <c r="K309" s="103" t="e">
        <f t="shared" si="5"/>
        <v>#REF!</v>
      </c>
      <c r="L309" s="135" t="e">
        <f t="shared" si="4"/>
        <v>#REF!</v>
      </c>
    </row>
    <row r="310" spans="2:13" x14ac:dyDescent="0.25">
      <c r="B310" s="44" t="s">
        <v>15</v>
      </c>
      <c r="C310" s="103" t="e">
        <f>'Список домов'!#REF!</f>
        <v>#REF!</v>
      </c>
      <c r="D310" s="103">
        <v>120517.70999999999</v>
      </c>
      <c r="E310" s="103" t="e">
        <f t="shared" si="3"/>
        <v>#REF!</v>
      </c>
      <c r="F310" s="103" t="e">
        <f>'Список домов'!#REF!+'Список домов'!#REF!</f>
        <v>#REF!</v>
      </c>
      <c r="G310" s="103">
        <v>154758.31</v>
      </c>
      <c r="H310" s="103" t="e">
        <f t="shared" si="7"/>
        <v>#REF!</v>
      </c>
      <c r="I310" s="103" t="e">
        <f>'Список домов'!#REF!</f>
        <v>#REF!</v>
      </c>
      <c r="J310" s="103">
        <v>158464.73000000001</v>
      </c>
      <c r="K310" s="103" t="e">
        <f t="shared" si="5"/>
        <v>#REF!</v>
      </c>
      <c r="L310" s="135" t="e">
        <f t="shared" si="4"/>
        <v>#REF!</v>
      </c>
      <c r="M310" s="132"/>
    </row>
    <row r="311" spans="2:13" x14ac:dyDescent="0.25">
      <c r="B311" s="44" t="s">
        <v>16</v>
      </c>
      <c r="C311" s="103" t="e">
        <f>'Список домов'!#REF!</f>
        <v>#REF!</v>
      </c>
      <c r="D311" s="103">
        <v>83857.760000000009</v>
      </c>
      <c r="E311" s="103" t="e">
        <f t="shared" si="3"/>
        <v>#REF!</v>
      </c>
      <c r="F311" s="103" t="e">
        <f>'Список домов'!#REF!+'Список домов'!#REF!</f>
        <v>#REF!</v>
      </c>
      <c r="G311" s="103">
        <v>107170.26</v>
      </c>
      <c r="H311" s="103" t="e">
        <f t="shared" si="7"/>
        <v>#REF!</v>
      </c>
      <c r="I311" s="103" t="e">
        <f>'Список домов'!#REF!</f>
        <v>#REF!</v>
      </c>
      <c r="J311" s="103">
        <v>140471.48000000001</v>
      </c>
      <c r="K311" s="103" t="e">
        <f t="shared" si="5"/>
        <v>#REF!</v>
      </c>
      <c r="L311" s="135" t="e">
        <f t="shared" si="4"/>
        <v>#REF!</v>
      </c>
      <c r="M311" s="132"/>
    </row>
    <row r="312" spans="2:13" x14ac:dyDescent="0.25">
      <c r="B312" s="44" t="s">
        <v>17</v>
      </c>
      <c r="C312" s="103" t="e">
        <f>'Список домов'!#REF!</f>
        <v>#REF!</v>
      </c>
      <c r="D312" s="103">
        <v>439148.22999999992</v>
      </c>
      <c r="E312" s="103" t="e">
        <f t="shared" si="3"/>
        <v>#REF!</v>
      </c>
      <c r="F312" s="103" t="e">
        <f>'Список домов'!#REF!+'Список домов'!#REF!</f>
        <v>#REF!</v>
      </c>
      <c r="G312" s="103">
        <v>241612.23</v>
      </c>
      <c r="H312" s="103" t="e">
        <f t="shared" si="7"/>
        <v>#REF!</v>
      </c>
      <c r="I312" s="103" t="e">
        <f>'Список домов'!#REF!</f>
        <v>#REF!</v>
      </c>
      <c r="J312" s="103">
        <v>166101.60999999999</v>
      </c>
      <c r="K312" s="103" t="e">
        <f t="shared" si="5"/>
        <v>#REF!</v>
      </c>
      <c r="L312" s="135" t="e">
        <f t="shared" si="4"/>
        <v>#REF!</v>
      </c>
    </row>
    <row r="313" spans="2:13" x14ac:dyDescent="0.25">
      <c r="B313" s="44" t="s">
        <v>18</v>
      </c>
      <c r="C313" s="103" t="e">
        <f>'Список домов'!#REF!</f>
        <v>#REF!</v>
      </c>
      <c r="D313" s="103">
        <v>329508.46000000002</v>
      </c>
      <c r="E313" s="103" t="e">
        <f t="shared" si="3"/>
        <v>#REF!</v>
      </c>
      <c r="F313" s="103" t="e">
        <f>'Список домов'!#REF!+'Список домов'!#REF!</f>
        <v>#REF!</v>
      </c>
      <c r="G313" s="103">
        <v>188550.98</v>
      </c>
      <c r="H313" s="103" t="e">
        <f t="shared" si="7"/>
        <v>#REF!</v>
      </c>
      <c r="I313" s="103" t="e">
        <f>'Список домов'!#REF!</f>
        <v>#REF!</v>
      </c>
      <c r="J313" s="103">
        <v>215442.12000000002</v>
      </c>
      <c r="K313" s="103" t="e">
        <f t="shared" si="5"/>
        <v>#REF!</v>
      </c>
      <c r="L313" s="135" t="e">
        <f t="shared" si="4"/>
        <v>#REF!</v>
      </c>
    </row>
    <row r="314" spans="2:13" x14ac:dyDescent="0.25">
      <c r="B314" s="44" t="s">
        <v>19</v>
      </c>
      <c r="C314" s="103" t="e">
        <f>'Список домов'!#REF!</f>
        <v>#REF!</v>
      </c>
      <c r="D314" s="103">
        <v>2199183.62</v>
      </c>
      <c r="E314" s="103" t="e">
        <f t="shared" si="3"/>
        <v>#REF!</v>
      </c>
      <c r="F314" s="103" t="e">
        <f>'Список домов'!#REF!+'Список домов'!#REF!</f>
        <v>#REF!</v>
      </c>
      <c r="G314" s="103">
        <v>1359020.2899999998</v>
      </c>
      <c r="H314" s="103" t="e">
        <f t="shared" si="7"/>
        <v>#REF!</v>
      </c>
      <c r="I314" s="103" t="e">
        <f>'Список домов'!#REF!</f>
        <v>#REF!</v>
      </c>
      <c r="J314" s="103">
        <v>186117.86000000002</v>
      </c>
      <c r="K314" s="103" t="e">
        <f t="shared" si="5"/>
        <v>#REF!</v>
      </c>
      <c r="L314" s="135" t="e">
        <f t="shared" si="4"/>
        <v>#REF!</v>
      </c>
    </row>
    <row r="315" spans="2:13" x14ac:dyDescent="0.25">
      <c r="B315" s="44" t="s">
        <v>20</v>
      </c>
      <c r="C315" s="103" t="e">
        <f>'Список домов'!#REF!</f>
        <v>#REF!</v>
      </c>
      <c r="D315" s="103">
        <v>645181.87</v>
      </c>
      <c r="E315" s="103" t="e">
        <f t="shared" si="3"/>
        <v>#REF!</v>
      </c>
      <c r="F315" s="103" t="e">
        <f>'Список домов'!#REF!+'Список домов'!#REF!</f>
        <v>#REF!</v>
      </c>
      <c r="G315" s="103">
        <v>442540.27999999997</v>
      </c>
      <c r="H315" s="103" t="e">
        <f t="shared" si="7"/>
        <v>#REF!</v>
      </c>
      <c r="I315" s="103" t="e">
        <f>'Список домов'!#REF!</f>
        <v>#REF!</v>
      </c>
      <c r="J315" s="103">
        <v>52232.68</v>
      </c>
      <c r="K315" s="103" t="e">
        <f t="shared" si="5"/>
        <v>#REF!</v>
      </c>
      <c r="L315" s="135" t="e">
        <f t="shared" si="4"/>
        <v>#REF!</v>
      </c>
    </row>
    <row r="316" spans="2:13" x14ac:dyDescent="0.25">
      <c r="B316" s="44" t="s">
        <v>21</v>
      </c>
      <c r="C316" s="103" t="e">
        <f>'Список домов'!#REF!</f>
        <v>#REF!</v>
      </c>
      <c r="D316" s="103">
        <v>25207.289999999997</v>
      </c>
      <c r="E316" s="103" t="e">
        <f t="shared" si="3"/>
        <v>#REF!</v>
      </c>
      <c r="F316" s="103" t="e">
        <f>'Список домов'!#REF!+'Список домов'!#REF!</f>
        <v>#REF!</v>
      </c>
      <c r="G316" s="103">
        <v>39069.5</v>
      </c>
      <c r="H316" s="103" t="e">
        <f t="shared" si="7"/>
        <v>#REF!</v>
      </c>
      <c r="I316" s="103" t="e">
        <f>'Список домов'!#REF!</f>
        <v>#REF!</v>
      </c>
      <c r="J316" s="103">
        <v>56719.179999999993</v>
      </c>
      <c r="K316" s="103" t="e">
        <f t="shared" si="5"/>
        <v>#REF!</v>
      </c>
      <c r="L316" s="135" t="e">
        <f t="shared" si="4"/>
        <v>#REF!</v>
      </c>
    </row>
    <row r="317" spans="2:13" x14ac:dyDescent="0.25">
      <c r="B317" s="44" t="s">
        <v>22</v>
      </c>
      <c r="C317" s="103" t="e">
        <f>'Список домов'!#REF!</f>
        <v>#REF!</v>
      </c>
      <c r="D317" s="103">
        <v>3303415.54</v>
      </c>
      <c r="E317" s="103" t="e">
        <f t="shared" si="3"/>
        <v>#REF!</v>
      </c>
      <c r="F317" s="103" t="e">
        <f>'Список домов'!#REF!+'Список домов'!#REF!</f>
        <v>#REF!</v>
      </c>
      <c r="G317" s="103">
        <v>1689950.4100000004</v>
      </c>
      <c r="H317" s="103" t="e">
        <f t="shared" si="7"/>
        <v>#REF!</v>
      </c>
      <c r="I317" s="103" t="e">
        <f>'Список домов'!#REF!</f>
        <v>#REF!</v>
      </c>
      <c r="J317" s="103">
        <v>173966.12000000002</v>
      </c>
      <c r="K317" s="103" t="e">
        <f t="shared" si="5"/>
        <v>#REF!</v>
      </c>
      <c r="L317" s="135" t="e">
        <f t="shared" si="4"/>
        <v>#REF!</v>
      </c>
    </row>
    <row r="318" spans="2:13" x14ac:dyDescent="0.25">
      <c r="B318" s="44" t="s">
        <v>23</v>
      </c>
      <c r="C318" s="103" t="e">
        <f>'Список домов'!#REF!</f>
        <v>#REF!</v>
      </c>
      <c r="D318" s="103">
        <v>491589.57000000007</v>
      </c>
      <c r="E318" s="103" t="e">
        <f t="shared" si="3"/>
        <v>#REF!</v>
      </c>
      <c r="F318" s="103" t="e">
        <f>'Список домов'!#REF!+'Список домов'!#REF!</f>
        <v>#REF!</v>
      </c>
      <c r="G318" s="103">
        <v>177752.49</v>
      </c>
      <c r="H318" s="103" t="e">
        <f t="shared" si="7"/>
        <v>#REF!</v>
      </c>
      <c r="I318" s="103" t="e">
        <f>'Список домов'!#REF!</f>
        <v>#REF!</v>
      </c>
      <c r="J318" s="103">
        <v>395632.68999999994</v>
      </c>
      <c r="K318" s="103" t="e">
        <f t="shared" si="5"/>
        <v>#REF!</v>
      </c>
      <c r="L318" s="135" t="e">
        <f t="shared" si="4"/>
        <v>#REF!</v>
      </c>
    </row>
    <row r="319" spans="2:13" x14ac:dyDescent="0.25">
      <c r="B319" s="44" t="s">
        <v>24</v>
      </c>
      <c r="C319" s="103" t="e">
        <f>'Список домов'!#REF!</f>
        <v>#REF!</v>
      </c>
      <c r="D319" s="103">
        <v>2615957.61</v>
      </c>
      <c r="E319" s="103" t="e">
        <f t="shared" si="3"/>
        <v>#REF!</v>
      </c>
      <c r="F319" s="103" t="e">
        <f>'Список домов'!#REF!+'Список домов'!#REF!</f>
        <v>#REF!</v>
      </c>
      <c r="G319" s="103">
        <v>1842113.78</v>
      </c>
      <c r="H319" s="103" t="e">
        <f t="shared" si="7"/>
        <v>#REF!</v>
      </c>
      <c r="I319" s="103" t="e">
        <f>'Список домов'!#REF!</f>
        <v>#REF!</v>
      </c>
      <c r="J319" s="103">
        <v>178276.24000000002</v>
      </c>
      <c r="K319" s="103" t="e">
        <f t="shared" si="5"/>
        <v>#REF!</v>
      </c>
      <c r="L319" s="135" t="e">
        <f t="shared" si="4"/>
        <v>#REF!</v>
      </c>
    </row>
    <row r="320" spans="2:13" x14ac:dyDescent="0.25">
      <c r="B320" s="44" t="s">
        <v>25</v>
      </c>
      <c r="C320" s="103" t="e">
        <f>'Список домов'!#REF!</f>
        <v>#REF!</v>
      </c>
      <c r="D320" s="103">
        <v>3356987.42</v>
      </c>
      <c r="E320" s="103" t="e">
        <f t="shared" si="3"/>
        <v>#REF!</v>
      </c>
      <c r="F320" s="103" t="e">
        <f>'Список домов'!#REF!+'Список домов'!#REF!</f>
        <v>#REF!</v>
      </c>
      <c r="G320" s="103">
        <v>10793213.199999999</v>
      </c>
      <c r="H320" s="103" t="e">
        <f t="shared" si="7"/>
        <v>#REF!</v>
      </c>
      <c r="I320" s="103" t="e">
        <f>'Список домов'!#REF!</f>
        <v>#REF!</v>
      </c>
      <c r="J320" s="103">
        <v>344582.82</v>
      </c>
      <c r="K320" s="103" t="e">
        <f t="shared" si="5"/>
        <v>#REF!</v>
      </c>
      <c r="L320" s="135" t="e">
        <f t="shared" si="4"/>
        <v>#REF!</v>
      </c>
    </row>
    <row r="321" spans="2:13" x14ac:dyDescent="0.25">
      <c r="B321" s="44" t="s">
        <v>26</v>
      </c>
      <c r="C321" s="103" t="e">
        <f>'Список домов'!#REF!</f>
        <v>#REF!</v>
      </c>
      <c r="D321" s="103">
        <v>3423163.22</v>
      </c>
      <c r="E321" s="103" t="e">
        <f t="shared" si="3"/>
        <v>#REF!</v>
      </c>
      <c r="F321" s="103" t="e">
        <f>'Список домов'!#REF!+'Список домов'!#REF!</f>
        <v>#REF!</v>
      </c>
      <c r="G321" s="103">
        <v>1837403.4899999998</v>
      </c>
      <c r="H321" s="103" t="e">
        <f t="shared" si="7"/>
        <v>#REF!</v>
      </c>
      <c r="I321" s="103" t="e">
        <f>'Список домов'!#REF!</f>
        <v>#REF!</v>
      </c>
      <c r="J321" s="103">
        <v>167409.38999999998</v>
      </c>
      <c r="K321" s="103" t="e">
        <f t="shared" si="5"/>
        <v>#REF!</v>
      </c>
      <c r="L321" s="135" t="e">
        <f t="shared" si="4"/>
        <v>#REF!</v>
      </c>
    </row>
    <row r="322" spans="2:13" x14ac:dyDescent="0.25">
      <c r="B322" s="44" t="s">
        <v>27</v>
      </c>
      <c r="C322" s="103" t="e">
        <f>'Список домов'!#REF!</f>
        <v>#REF!</v>
      </c>
      <c r="D322" s="103">
        <v>33987.21</v>
      </c>
      <c r="E322" s="103" t="e">
        <f t="shared" si="3"/>
        <v>#REF!</v>
      </c>
      <c r="F322" s="103" t="e">
        <f>'Список домов'!#REF!+'Список домов'!#REF!</f>
        <v>#REF!</v>
      </c>
      <c r="G322" s="103">
        <v>83913.12</v>
      </c>
      <c r="H322" s="103" t="e">
        <f t="shared" si="7"/>
        <v>#REF!</v>
      </c>
      <c r="I322" s="103" t="e">
        <f>'Список домов'!#REF!</f>
        <v>#REF!</v>
      </c>
      <c r="J322" s="103">
        <v>141852.64999999997</v>
      </c>
      <c r="K322" s="103" t="e">
        <f t="shared" si="5"/>
        <v>#REF!</v>
      </c>
      <c r="L322" s="135" t="e">
        <f t="shared" si="4"/>
        <v>#REF!</v>
      </c>
    </row>
    <row r="323" spans="2:13" x14ac:dyDescent="0.25">
      <c r="B323" s="138" t="s">
        <v>28</v>
      </c>
      <c r="C323" s="103" t="e">
        <f>'Список домов'!#REF!</f>
        <v>#REF!</v>
      </c>
      <c r="D323" s="103">
        <f>6275857.8+48550.91</f>
        <v>6324408.71</v>
      </c>
      <c r="E323" s="103" t="e">
        <f t="shared" si="3"/>
        <v>#REF!</v>
      </c>
      <c r="F323" s="103" t="e">
        <f>'Список домов'!#REF!+'Список домов'!#REF!</f>
        <v>#REF!</v>
      </c>
      <c r="G323" s="103">
        <v>18017719.307399996</v>
      </c>
      <c r="H323" s="103" t="e">
        <f t="shared" si="7"/>
        <v>#REF!</v>
      </c>
      <c r="I323" s="103" t="e">
        <f>'Список домов'!#REF!</f>
        <v>#REF!</v>
      </c>
      <c r="J323" s="103">
        <v>1455043.13</v>
      </c>
      <c r="K323" s="103" t="e">
        <f t="shared" si="5"/>
        <v>#REF!</v>
      </c>
      <c r="L323" s="136" t="e">
        <f>K323+H323+E323</f>
        <v>#REF!</v>
      </c>
      <c r="M323" s="132" t="s">
        <v>459</v>
      </c>
    </row>
    <row r="324" spans="2:13" x14ac:dyDescent="0.25">
      <c r="B324" s="138" t="s">
        <v>29</v>
      </c>
      <c r="C324" s="103" t="e">
        <f>'Список домов'!#REF!</f>
        <v>#REF!</v>
      </c>
      <c r="D324" s="103">
        <v>4215613.7200000007</v>
      </c>
      <c r="E324" s="103" t="e">
        <f t="shared" si="3"/>
        <v>#REF!</v>
      </c>
      <c r="F324" s="103" t="e">
        <f>'Список домов'!#REF!+'Список домов'!#REF!</f>
        <v>#REF!</v>
      </c>
      <c r="G324" s="103">
        <v>13160648.33752</v>
      </c>
      <c r="H324" s="103" t="e">
        <f t="shared" si="7"/>
        <v>#REF!</v>
      </c>
      <c r="I324" s="103" t="e">
        <f>'Список домов'!#REF!</f>
        <v>#REF!</v>
      </c>
      <c r="J324" s="103">
        <v>964668.51</v>
      </c>
      <c r="K324" s="103" t="e">
        <f t="shared" si="5"/>
        <v>#REF!</v>
      </c>
      <c r="L324" s="135" t="e">
        <f t="shared" si="4"/>
        <v>#REF!</v>
      </c>
    </row>
    <row r="325" spans="2:13" x14ac:dyDescent="0.25">
      <c r="B325" s="138" t="s">
        <v>30</v>
      </c>
      <c r="C325" s="103" t="e">
        <f>'Список домов'!#REF!</f>
        <v>#REF!</v>
      </c>
      <c r="D325" s="103">
        <v>1377979.4199999997</v>
      </c>
      <c r="E325" s="103" t="e">
        <f t="shared" si="3"/>
        <v>#REF!</v>
      </c>
      <c r="F325" s="103" t="e">
        <f>'Список домов'!#REF!+'Список домов'!#REF!</f>
        <v>#REF!</v>
      </c>
      <c r="G325" s="103">
        <v>3276600.8157599997</v>
      </c>
      <c r="H325" s="103" t="e">
        <f t="shared" si="7"/>
        <v>#REF!</v>
      </c>
      <c r="I325" s="103" t="e">
        <f>'Список домов'!#REF!</f>
        <v>#REF!</v>
      </c>
      <c r="J325" s="103">
        <v>326223.17</v>
      </c>
      <c r="K325" s="103" t="e">
        <f t="shared" si="5"/>
        <v>#REF!</v>
      </c>
      <c r="L325" s="135" t="e">
        <f t="shared" si="4"/>
        <v>#REF!</v>
      </c>
    </row>
    <row r="326" spans="2:13" x14ac:dyDescent="0.25">
      <c r="B326" s="138" t="s">
        <v>31</v>
      </c>
      <c r="C326" s="103" t="e">
        <f>'Список домов'!#REF!</f>
        <v>#REF!</v>
      </c>
      <c r="D326" s="103">
        <f>7044621.02-2864.27</f>
        <v>7041756.75</v>
      </c>
      <c r="E326" s="103" t="e">
        <f t="shared" si="3"/>
        <v>#REF!</v>
      </c>
      <c r="F326" s="103" t="e">
        <f>'Список домов'!#REF!+'Список домов'!#REF!</f>
        <v>#REF!</v>
      </c>
      <c r="G326" s="103">
        <v>18825467.578400001</v>
      </c>
      <c r="H326" s="103" t="e">
        <f t="shared" si="7"/>
        <v>#REF!</v>
      </c>
      <c r="I326" s="103" t="e">
        <f>'Список домов'!#REF!</f>
        <v>#REF!</v>
      </c>
      <c r="J326" s="103">
        <v>1448389.81</v>
      </c>
      <c r="K326" s="103" t="e">
        <f t="shared" si="5"/>
        <v>#REF!</v>
      </c>
      <c r="L326" s="136" t="e">
        <f t="shared" si="4"/>
        <v>#REF!</v>
      </c>
      <c r="M326" s="132" t="s">
        <v>458</v>
      </c>
    </row>
    <row r="327" spans="2:13" x14ac:dyDescent="0.25">
      <c r="B327" s="138" t="s">
        <v>32</v>
      </c>
      <c r="C327" s="103" t="e">
        <f>'Список домов'!#REF!</f>
        <v>#REF!</v>
      </c>
      <c r="D327" s="103">
        <f>4316527.17+33.68</f>
        <v>4316560.8499999996</v>
      </c>
      <c r="E327" s="103" t="e">
        <f t="shared" si="3"/>
        <v>#REF!</v>
      </c>
      <c r="F327" s="103" t="e">
        <f>'Список домов'!#REF!+'Список домов'!#REF!</f>
        <v>#REF!</v>
      </c>
      <c r="G327" s="103">
        <v>14272425.12528</v>
      </c>
      <c r="H327" s="103" t="e">
        <f t="shared" si="7"/>
        <v>#REF!</v>
      </c>
      <c r="I327" s="103" t="e">
        <f>'Список домов'!#REF!</f>
        <v>#REF!</v>
      </c>
      <c r="J327" s="103">
        <v>1183011.8299999998</v>
      </c>
      <c r="K327" s="103" t="e">
        <f t="shared" si="5"/>
        <v>#REF!</v>
      </c>
      <c r="L327" s="135" t="e">
        <f t="shared" si="4"/>
        <v>#REF!</v>
      </c>
    </row>
    <row r="328" spans="2:13" x14ac:dyDescent="0.25">
      <c r="B328" s="44" t="s">
        <v>33</v>
      </c>
      <c r="C328" s="103" t="e">
        <f>'Список домов'!#REF!</f>
        <v>#REF!</v>
      </c>
      <c r="D328" s="103">
        <v>401178.40000000008</v>
      </c>
      <c r="E328" s="103" t="e">
        <f t="shared" si="3"/>
        <v>#REF!</v>
      </c>
      <c r="F328" s="103" t="e">
        <f>'Список домов'!#REF!+'Список домов'!#REF!</f>
        <v>#REF!</v>
      </c>
      <c r="G328" s="103">
        <v>399511.65</v>
      </c>
      <c r="H328" s="103" t="e">
        <f t="shared" ref="H328:H387" si="8">F328-G328</f>
        <v>#REF!</v>
      </c>
      <c r="I328" s="103" t="e">
        <f>'Список домов'!#REF!</f>
        <v>#REF!</v>
      </c>
      <c r="J328" s="103">
        <v>65424.749999999993</v>
      </c>
      <c r="K328" s="103" t="e">
        <f t="shared" si="5"/>
        <v>#REF!</v>
      </c>
      <c r="L328" s="135" t="e">
        <f t="shared" si="4"/>
        <v>#REF!</v>
      </c>
    </row>
    <row r="329" spans="2:13" x14ac:dyDescent="0.25">
      <c r="B329" s="44" t="s">
        <v>34</v>
      </c>
      <c r="C329" s="103" t="e">
        <f>'Список домов'!#REF!</f>
        <v>#REF!</v>
      </c>
      <c r="D329" s="103">
        <v>240546.79</v>
      </c>
      <c r="E329" s="103" t="e">
        <f t="shared" si="3"/>
        <v>#REF!</v>
      </c>
      <c r="F329" s="103" t="e">
        <f>'Список домов'!#REF!+'Список домов'!#REF!</f>
        <v>#REF!</v>
      </c>
      <c r="G329" s="103">
        <v>348443.9</v>
      </c>
      <c r="H329" s="103" t="e">
        <f t="shared" si="8"/>
        <v>#REF!</v>
      </c>
      <c r="I329" s="103" t="e">
        <f>'Список домов'!#REF!</f>
        <v>#REF!</v>
      </c>
      <c r="J329" s="103">
        <v>86550.080000000002</v>
      </c>
      <c r="K329" s="103" t="e">
        <f t="shared" si="5"/>
        <v>#REF!</v>
      </c>
      <c r="L329" s="135" t="e">
        <f t="shared" si="4"/>
        <v>#REF!</v>
      </c>
    </row>
    <row r="330" spans="2:13" x14ac:dyDescent="0.25">
      <c r="B330" s="44" t="s">
        <v>35</v>
      </c>
      <c r="C330" s="103" t="e">
        <f>'Список домов'!#REF!</f>
        <v>#REF!</v>
      </c>
      <c r="D330" s="103">
        <v>668093.53999999992</v>
      </c>
      <c r="E330" s="103" t="e">
        <f t="shared" si="3"/>
        <v>#REF!</v>
      </c>
      <c r="F330" s="103" t="e">
        <f>'Список домов'!#REF!+'Список домов'!#REF!</f>
        <v>#REF!</v>
      </c>
      <c r="G330" s="103">
        <v>227901.25</v>
      </c>
      <c r="H330" s="103" t="e">
        <f t="shared" si="8"/>
        <v>#REF!</v>
      </c>
      <c r="I330" s="103" t="e">
        <f>'Список домов'!#REF!</f>
        <v>#REF!</v>
      </c>
      <c r="J330" s="103">
        <v>685822.49</v>
      </c>
      <c r="K330" s="103" t="e">
        <f t="shared" si="5"/>
        <v>#REF!</v>
      </c>
      <c r="L330" s="135" t="e">
        <f t="shared" si="4"/>
        <v>#REF!</v>
      </c>
    </row>
    <row r="331" spans="2:13" x14ac:dyDescent="0.25">
      <c r="B331" s="44" t="s">
        <v>36</v>
      </c>
      <c r="C331" s="103" t="e">
        <f>'Список домов'!#REF!</f>
        <v>#REF!</v>
      </c>
      <c r="D331" s="103">
        <v>442857.59999999992</v>
      </c>
      <c r="E331" s="103" t="e">
        <f t="shared" si="3"/>
        <v>#REF!</v>
      </c>
      <c r="F331" s="103" t="e">
        <f>'Список домов'!#REF!+'Список домов'!#REF!</f>
        <v>#REF!</v>
      </c>
      <c r="G331" s="103">
        <v>1578171.71</v>
      </c>
      <c r="H331" s="103" t="e">
        <f t="shared" si="8"/>
        <v>#REF!</v>
      </c>
      <c r="I331" s="103" t="e">
        <f>'Список домов'!#REF!</f>
        <v>#REF!</v>
      </c>
      <c r="J331" s="103">
        <v>83715.460000000006</v>
      </c>
      <c r="K331" s="103" t="e">
        <f t="shared" si="5"/>
        <v>#REF!</v>
      </c>
      <c r="L331" s="135" t="e">
        <f t="shared" si="4"/>
        <v>#REF!</v>
      </c>
    </row>
    <row r="332" spans="2:13" x14ac:dyDescent="0.25">
      <c r="B332" s="44" t="s">
        <v>37</v>
      </c>
      <c r="C332" s="103" t="e">
        <f>'Список домов'!#REF!</f>
        <v>#REF!</v>
      </c>
      <c r="D332" s="103">
        <v>4457603.92</v>
      </c>
      <c r="E332" s="103" t="e">
        <f t="shared" si="3"/>
        <v>#REF!</v>
      </c>
      <c r="F332" s="103" t="e">
        <f>'Список домов'!#REF!+'Список домов'!#REF!</f>
        <v>#REF!</v>
      </c>
      <c r="G332" s="103">
        <v>2848200.2600000002</v>
      </c>
      <c r="H332" s="103" t="e">
        <f t="shared" si="8"/>
        <v>#REF!</v>
      </c>
      <c r="I332" s="103" t="e">
        <f>'Список домов'!#REF!</f>
        <v>#REF!</v>
      </c>
      <c r="J332" s="103">
        <v>628349.89</v>
      </c>
      <c r="K332" s="103" t="e">
        <f t="shared" si="5"/>
        <v>#REF!</v>
      </c>
      <c r="L332" s="135" t="e">
        <f t="shared" si="4"/>
        <v>#REF!</v>
      </c>
    </row>
    <row r="333" spans="2:13" x14ac:dyDescent="0.25">
      <c r="B333" s="44" t="s">
        <v>38</v>
      </c>
      <c r="C333" s="103" t="e">
        <f>'Список домов'!#REF!</f>
        <v>#REF!</v>
      </c>
      <c r="D333" s="103">
        <v>8427589.6699999999</v>
      </c>
      <c r="E333" s="103" t="e">
        <f t="shared" si="3"/>
        <v>#REF!</v>
      </c>
      <c r="F333" s="103" t="e">
        <f>'Список домов'!#REF!+'Список домов'!#REF!</f>
        <v>#REF!</v>
      </c>
      <c r="G333" s="103">
        <v>5035034.0299999993</v>
      </c>
      <c r="H333" s="103" t="e">
        <f t="shared" si="8"/>
        <v>#REF!</v>
      </c>
      <c r="I333" s="103" t="e">
        <f>'Список домов'!#REF!</f>
        <v>#REF!</v>
      </c>
      <c r="J333" s="103">
        <v>1178995.76</v>
      </c>
      <c r="K333" s="103" t="e">
        <f t="shared" si="5"/>
        <v>#REF!</v>
      </c>
      <c r="L333" s="135" t="e">
        <f t="shared" si="4"/>
        <v>#REF!</v>
      </c>
    </row>
    <row r="334" spans="2:13" x14ac:dyDescent="0.25">
      <c r="B334" s="44" t="s">
        <v>39</v>
      </c>
      <c r="C334" s="103" t="e">
        <f>'Список домов'!#REF!</f>
        <v>#REF!</v>
      </c>
      <c r="D334" s="103">
        <v>2187023.91</v>
      </c>
      <c r="E334" s="103" t="e">
        <f t="shared" si="3"/>
        <v>#REF!</v>
      </c>
      <c r="F334" s="103" t="e">
        <f>'Список домов'!#REF!+'Список домов'!#REF!</f>
        <v>#REF!</v>
      </c>
      <c r="G334" s="103">
        <v>1278749.8500000001</v>
      </c>
      <c r="H334" s="103" t="e">
        <f t="shared" si="8"/>
        <v>#REF!</v>
      </c>
      <c r="I334" s="103" t="e">
        <f>'Список домов'!#REF!</f>
        <v>#REF!</v>
      </c>
      <c r="J334" s="103">
        <v>250039.70000000004</v>
      </c>
      <c r="K334" s="103" t="e">
        <f t="shared" si="5"/>
        <v>#REF!</v>
      </c>
      <c r="L334" s="135" t="e">
        <f t="shared" si="4"/>
        <v>#REF!</v>
      </c>
    </row>
    <row r="335" spans="2:13" x14ac:dyDescent="0.25">
      <c r="B335" s="44" t="s">
        <v>40</v>
      </c>
      <c r="C335" s="103" t="e">
        <f>'Список домов'!#REF!</f>
        <v>#REF!</v>
      </c>
      <c r="D335" s="103">
        <v>814326.10000000009</v>
      </c>
      <c r="E335" s="103" t="e">
        <f t="shared" si="3"/>
        <v>#REF!</v>
      </c>
      <c r="F335" s="103" t="e">
        <f>'Список домов'!#REF!+'Список домов'!#REF!</f>
        <v>#REF!</v>
      </c>
      <c r="G335" s="103">
        <v>2775747.3299999996</v>
      </c>
      <c r="H335" s="103" t="e">
        <f t="shared" si="8"/>
        <v>#REF!</v>
      </c>
      <c r="I335" s="103" t="e">
        <f>'Список домов'!#REF!</f>
        <v>#REF!</v>
      </c>
      <c r="J335" s="103">
        <v>210716.2</v>
      </c>
      <c r="K335" s="103" t="e">
        <f t="shared" si="5"/>
        <v>#REF!</v>
      </c>
      <c r="L335" s="135" t="e">
        <f t="shared" si="4"/>
        <v>#REF!</v>
      </c>
    </row>
    <row r="336" spans="2:13" x14ac:dyDescent="0.25">
      <c r="B336" s="44" t="s">
        <v>41</v>
      </c>
      <c r="C336" s="103" t="e">
        <f>'Список домов'!#REF!</f>
        <v>#REF!</v>
      </c>
      <c r="D336" s="103">
        <v>71943.45</v>
      </c>
      <c r="E336" s="103" t="e">
        <f t="shared" si="3"/>
        <v>#REF!</v>
      </c>
      <c r="F336" s="103" t="e">
        <f>'Список домов'!#REF!+'Список домов'!#REF!</f>
        <v>#REF!</v>
      </c>
      <c r="G336" s="103">
        <v>105421.41</v>
      </c>
      <c r="H336" s="103" t="e">
        <f t="shared" si="8"/>
        <v>#REF!</v>
      </c>
      <c r="I336" s="103" t="e">
        <f>'Список домов'!#REF!</f>
        <v>#REF!</v>
      </c>
      <c r="J336" s="103">
        <v>120345.56</v>
      </c>
      <c r="K336" s="103" t="e">
        <f t="shared" si="5"/>
        <v>#REF!</v>
      </c>
      <c r="L336" s="135" t="e">
        <f t="shared" si="4"/>
        <v>#REF!</v>
      </c>
    </row>
    <row r="337" spans="2:13" x14ac:dyDescent="0.25">
      <c r="B337" s="44" t="s">
        <v>42</v>
      </c>
      <c r="C337" s="103" t="e">
        <f>'Список домов'!#REF!</f>
        <v>#REF!</v>
      </c>
      <c r="D337" s="103">
        <v>5474674.4600000009</v>
      </c>
      <c r="E337" s="103" t="e">
        <f t="shared" si="3"/>
        <v>#REF!</v>
      </c>
      <c r="F337" s="103" t="e">
        <f>'Список домов'!#REF!+'Список домов'!#REF!</f>
        <v>#REF!</v>
      </c>
      <c r="G337" s="103">
        <v>17738103.890000001</v>
      </c>
      <c r="H337" s="103" t="e">
        <f t="shared" si="8"/>
        <v>#REF!</v>
      </c>
      <c r="I337" s="103" t="e">
        <f>'Список домов'!#REF!</f>
        <v>#REF!</v>
      </c>
      <c r="J337" s="103">
        <v>402204.22000000003</v>
      </c>
      <c r="K337" s="103" t="e">
        <f t="shared" si="5"/>
        <v>#REF!</v>
      </c>
      <c r="L337" s="135" t="e">
        <f t="shared" si="4"/>
        <v>#REF!</v>
      </c>
    </row>
    <row r="338" spans="2:13" x14ac:dyDescent="0.25">
      <c r="B338" s="44" t="s">
        <v>43</v>
      </c>
      <c r="C338" s="103" t="e">
        <f>'Список домов'!#REF!</f>
        <v>#REF!</v>
      </c>
      <c r="D338" s="103">
        <v>4201335.79</v>
      </c>
      <c r="E338" s="103" t="e">
        <f t="shared" si="3"/>
        <v>#REF!</v>
      </c>
      <c r="F338" s="103" t="e">
        <f>'Список домов'!#REF!+'Список домов'!#REF!</f>
        <v>#REF!</v>
      </c>
      <c r="G338" s="103">
        <v>1668455.6600000001</v>
      </c>
      <c r="H338" s="103" t="e">
        <f t="shared" si="8"/>
        <v>#REF!</v>
      </c>
      <c r="I338" s="103" t="e">
        <f>'Список домов'!#REF!</f>
        <v>#REF!</v>
      </c>
      <c r="J338" s="103">
        <v>211334.55</v>
      </c>
      <c r="K338" s="103" t="e">
        <f t="shared" si="5"/>
        <v>#REF!</v>
      </c>
      <c r="L338" s="135" t="e">
        <f t="shared" si="4"/>
        <v>#REF!</v>
      </c>
    </row>
    <row r="339" spans="2:13" x14ac:dyDescent="0.25">
      <c r="B339" s="44" t="s">
        <v>44</v>
      </c>
      <c r="C339" s="103" t="e">
        <f>'Список домов'!#REF!</f>
        <v>#REF!</v>
      </c>
      <c r="D339" s="103">
        <v>1803615.9</v>
      </c>
      <c r="E339" s="103" t="e">
        <f t="shared" si="3"/>
        <v>#REF!</v>
      </c>
      <c r="F339" s="103" t="e">
        <f>'Список домов'!#REF!+'Список домов'!#REF!</f>
        <v>#REF!</v>
      </c>
      <c r="G339" s="103">
        <v>1157936.9300000002</v>
      </c>
      <c r="H339" s="103" t="e">
        <f t="shared" si="8"/>
        <v>#REF!</v>
      </c>
      <c r="I339" s="103" t="e">
        <f>'Список домов'!#REF!</f>
        <v>#REF!</v>
      </c>
      <c r="J339" s="103">
        <v>192341.8</v>
      </c>
      <c r="K339" s="103" t="e">
        <f t="shared" si="5"/>
        <v>#REF!</v>
      </c>
      <c r="L339" s="135" t="e">
        <f t="shared" si="4"/>
        <v>#REF!</v>
      </c>
    </row>
    <row r="340" spans="2:13" x14ac:dyDescent="0.25">
      <c r="B340" s="44" t="s">
        <v>45</v>
      </c>
      <c r="C340" s="103" t="e">
        <f>'Список домов'!#REF!</f>
        <v>#REF!</v>
      </c>
      <c r="D340" s="103">
        <v>2605263.5100000002</v>
      </c>
      <c r="E340" s="103" t="e">
        <f t="shared" si="3"/>
        <v>#REF!</v>
      </c>
      <c r="F340" s="103" t="e">
        <f>'Список домов'!#REF!+'Список домов'!#REF!</f>
        <v>#REF!</v>
      </c>
      <c r="G340" s="103">
        <v>2133242.08</v>
      </c>
      <c r="H340" s="103" t="e">
        <f t="shared" si="8"/>
        <v>#REF!</v>
      </c>
      <c r="I340" s="103" t="e">
        <f>'Список домов'!#REF!</f>
        <v>#REF!</v>
      </c>
      <c r="J340" s="103">
        <v>372902.77999999997</v>
      </c>
      <c r="K340" s="103" t="e">
        <f t="shared" si="5"/>
        <v>#REF!</v>
      </c>
      <c r="L340" s="135" t="e">
        <f t="shared" si="4"/>
        <v>#REF!</v>
      </c>
    </row>
    <row r="341" spans="2:13" x14ac:dyDescent="0.25">
      <c r="B341" s="44" t="s">
        <v>46</v>
      </c>
      <c r="C341" s="103" t="e">
        <f>'Список домов'!#REF!</f>
        <v>#REF!</v>
      </c>
      <c r="D341" s="103">
        <v>2449655.08</v>
      </c>
      <c r="E341" s="103" t="e">
        <f t="shared" si="3"/>
        <v>#REF!</v>
      </c>
      <c r="F341" s="103" t="e">
        <f>'Список домов'!#REF!+'Список домов'!#REF!</f>
        <v>#REF!</v>
      </c>
      <c r="G341" s="103">
        <v>1327341.2999999998</v>
      </c>
      <c r="H341" s="103" t="e">
        <f t="shared" si="8"/>
        <v>#REF!</v>
      </c>
      <c r="I341" s="103" t="e">
        <f>'Список домов'!#REF!</f>
        <v>#REF!</v>
      </c>
      <c r="J341" s="103">
        <v>187474.00999999998</v>
      </c>
      <c r="K341" s="103" t="e">
        <f t="shared" si="5"/>
        <v>#REF!</v>
      </c>
      <c r="L341" s="135" t="e">
        <f t="shared" si="4"/>
        <v>#REF!</v>
      </c>
    </row>
    <row r="342" spans="2:13" x14ac:dyDescent="0.25">
      <c r="B342" s="44" t="s">
        <v>47</v>
      </c>
      <c r="C342" s="103" t="e">
        <f>'Список домов'!#REF!</f>
        <v>#REF!</v>
      </c>
      <c r="D342" s="103">
        <v>62003.16</v>
      </c>
      <c r="E342" s="103" t="e">
        <f t="shared" si="3"/>
        <v>#REF!</v>
      </c>
      <c r="F342" s="103" t="e">
        <f>'Список домов'!#REF!+'Список домов'!#REF!</f>
        <v>#REF!</v>
      </c>
      <c r="G342" s="103">
        <v>108625.26000000001</v>
      </c>
      <c r="H342" s="103" t="e">
        <f t="shared" si="8"/>
        <v>#REF!</v>
      </c>
      <c r="I342" s="103" t="e">
        <f>'Список домов'!#REF!</f>
        <v>#REF!</v>
      </c>
      <c r="J342" s="103">
        <v>116772.81999999998</v>
      </c>
      <c r="K342" s="103" t="e">
        <f t="shared" si="5"/>
        <v>#REF!</v>
      </c>
      <c r="L342" s="135" t="e">
        <f t="shared" si="4"/>
        <v>#REF!</v>
      </c>
    </row>
    <row r="343" spans="2:13" x14ac:dyDescent="0.25">
      <c r="B343" s="44" t="s">
        <v>298</v>
      </c>
      <c r="C343" s="103" t="e">
        <f>'Список домов'!#REF!</f>
        <v>#REF!</v>
      </c>
      <c r="D343" s="103">
        <v>1917449.1500000001</v>
      </c>
      <c r="E343" s="103" t="e">
        <f t="shared" si="3"/>
        <v>#REF!</v>
      </c>
      <c r="F343" s="103" t="e">
        <f>'Список домов'!#REF!+'Список домов'!#REF!</f>
        <v>#REF!</v>
      </c>
      <c r="G343" s="103">
        <v>1124726.75</v>
      </c>
      <c r="H343" s="103" t="e">
        <f t="shared" si="8"/>
        <v>#REF!</v>
      </c>
      <c r="I343" s="103" t="e">
        <f>'Список домов'!#REF!</f>
        <v>#REF!</v>
      </c>
      <c r="J343" s="103">
        <v>128843.82</v>
      </c>
      <c r="K343" s="103" t="e">
        <f t="shared" si="5"/>
        <v>#REF!</v>
      </c>
      <c r="L343" s="135" t="e">
        <f t="shared" si="4"/>
        <v>#REF!</v>
      </c>
    </row>
    <row r="344" spans="2:13" x14ac:dyDescent="0.25">
      <c r="B344" s="138" t="s">
        <v>48</v>
      </c>
      <c r="C344" s="103" t="e">
        <f>'Список домов'!#REF!</f>
        <v>#REF!</v>
      </c>
      <c r="D344" s="103">
        <f>3780136.24+145.25</f>
        <v>3780281.49</v>
      </c>
      <c r="E344" s="103" t="e">
        <f t="shared" si="3"/>
        <v>#REF!</v>
      </c>
      <c r="F344" s="103" t="e">
        <f>'Список домов'!#REF!+'Список домов'!#REF!</f>
        <v>#REF!</v>
      </c>
      <c r="G344" s="103">
        <v>12542853.37348</v>
      </c>
      <c r="H344" s="103" t="e">
        <f t="shared" si="8"/>
        <v>#REF!</v>
      </c>
      <c r="I344" s="103" t="e">
        <f>'Список домов'!#REF!</f>
        <v>#REF!</v>
      </c>
      <c r="J344" s="103">
        <v>747309.24</v>
      </c>
      <c r="K344" s="103" t="e">
        <f t="shared" si="5"/>
        <v>#REF!</v>
      </c>
      <c r="L344" s="136" t="e">
        <f t="shared" si="4"/>
        <v>#REF!</v>
      </c>
      <c r="M344" s="132" t="s">
        <v>450</v>
      </c>
    </row>
    <row r="345" spans="2:13" x14ac:dyDescent="0.25">
      <c r="B345" s="138" t="s">
        <v>49</v>
      </c>
      <c r="C345" s="103" t="e">
        <f>'Список домов'!#REF!</f>
        <v>#REF!</v>
      </c>
      <c r="D345" s="103">
        <f>4399906.32+43871.44</f>
        <v>4443777.7600000007</v>
      </c>
      <c r="E345" s="103" t="e">
        <f t="shared" si="3"/>
        <v>#REF!</v>
      </c>
      <c r="F345" s="103" t="e">
        <f>'Список домов'!#REF!+'Список домов'!#REF!</f>
        <v>#REF!</v>
      </c>
      <c r="G345" s="103">
        <v>14467998.911839997</v>
      </c>
      <c r="H345" s="103" t="e">
        <f t="shared" si="8"/>
        <v>#REF!</v>
      </c>
      <c r="I345" s="103" t="e">
        <f>'Список домов'!#REF!</f>
        <v>#REF!</v>
      </c>
      <c r="J345" s="103">
        <v>700716.78999999992</v>
      </c>
      <c r="K345" s="103" t="e">
        <f t="shared" si="5"/>
        <v>#REF!</v>
      </c>
      <c r="L345" s="136" t="e">
        <f t="shared" si="4"/>
        <v>#REF!</v>
      </c>
      <c r="M345" s="132" t="s">
        <v>450</v>
      </c>
    </row>
    <row r="346" spans="2:13" x14ac:dyDescent="0.25">
      <c r="B346" s="44" t="s">
        <v>50</v>
      </c>
      <c r="C346" s="103" t="e">
        <f>'Список домов'!#REF!</f>
        <v>#REF!</v>
      </c>
      <c r="D346" s="103">
        <v>974548.4099999998</v>
      </c>
      <c r="E346" s="103" t="e">
        <f t="shared" si="3"/>
        <v>#REF!</v>
      </c>
      <c r="F346" s="103" t="e">
        <f>'Список домов'!#REF!+'Список домов'!#REF!</f>
        <v>#REF!</v>
      </c>
      <c r="G346" s="103">
        <v>646233.25999999989</v>
      </c>
      <c r="H346" s="103" t="e">
        <f t="shared" si="8"/>
        <v>#REF!</v>
      </c>
      <c r="I346" s="103" t="e">
        <f>'Список домов'!#REF!</f>
        <v>#REF!</v>
      </c>
      <c r="J346" s="103">
        <v>63244.5</v>
      </c>
      <c r="K346" s="103" t="e">
        <f t="shared" si="5"/>
        <v>#REF!</v>
      </c>
      <c r="L346" s="135" t="e">
        <f t="shared" si="4"/>
        <v>#REF!</v>
      </c>
    </row>
    <row r="347" spans="2:13" x14ac:dyDescent="0.25">
      <c r="B347" s="138" t="s">
        <v>51</v>
      </c>
      <c r="C347" s="103" t="e">
        <f>'Список домов'!#REF!</f>
        <v>#REF!</v>
      </c>
      <c r="D347" s="103">
        <v>3377487.3999999994</v>
      </c>
      <c r="E347" s="103" t="e">
        <f t="shared" si="3"/>
        <v>#REF!</v>
      </c>
      <c r="F347" s="103" t="e">
        <f>'Список домов'!#REF!+'Список домов'!#REF!</f>
        <v>#REF!</v>
      </c>
      <c r="G347" s="103">
        <v>9980283.1679200009</v>
      </c>
      <c r="H347" s="103" t="e">
        <f t="shared" si="8"/>
        <v>#REF!</v>
      </c>
      <c r="I347" s="103" t="e">
        <f>'Список домов'!#REF!</f>
        <v>#REF!</v>
      </c>
      <c r="J347" s="103">
        <v>724857.36999999988</v>
      </c>
      <c r="K347" s="103" t="e">
        <f t="shared" si="5"/>
        <v>#REF!</v>
      </c>
      <c r="L347" s="135" t="e">
        <f t="shared" si="4"/>
        <v>#REF!</v>
      </c>
    </row>
    <row r="348" spans="2:13" x14ac:dyDescent="0.25">
      <c r="B348" s="138" t="s">
        <v>52</v>
      </c>
      <c r="C348" s="103" t="e">
        <f>'Список домов'!#REF!</f>
        <v>#REF!</v>
      </c>
      <c r="D348" s="103">
        <v>1183615.98</v>
      </c>
      <c r="E348" s="103" t="e">
        <f t="shared" si="3"/>
        <v>#REF!</v>
      </c>
      <c r="F348" s="103" t="e">
        <f>'Список домов'!#REF!+'Список домов'!#REF!</f>
        <v>#REF!</v>
      </c>
      <c r="G348" s="103">
        <v>3596605.4544799998</v>
      </c>
      <c r="H348" s="103" t="e">
        <f t="shared" si="8"/>
        <v>#REF!</v>
      </c>
      <c r="I348" s="103" t="e">
        <f>'Список домов'!#REF!</f>
        <v>#REF!</v>
      </c>
      <c r="J348" s="103">
        <v>298864.98</v>
      </c>
      <c r="K348" s="103" t="e">
        <f t="shared" si="5"/>
        <v>#REF!</v>
      </c>
      <c r="L348" s="135" t="e">
        <f t="shared" si="4"/>
        <v>#REF!</v>
      </c>
    </row>
    <row r="349" spans="2:13" ht="15.75" customHeight="1" x14ac:dyDescent="0.25">
      <c r="B349" s="44" t="s">
        <v>53</v>
      </c>
      <c r="C349" s="103" t="e">
        <f>'Список домов'!#REF!</f>
        <v>#REF!</v>
      </c>
      <c r="D349" s="103">
        <v>3089237.9499999997</v>
      </c>
      <c r="E349" s="103" t="e">
        <f t="shared" si="3"/>
        <v>#REF!</v>
      </c>
      <c r="F349" s="103" t="e">
        <f>'Список домов'!#REF!+'Список домов'!#REF!</f>
        <v>#REF!</v>
      </c>
      <c r="G349" s="103">
        <v>1377584.9000000004</v>
      </c>
      <c r="H349" s="103" t="e">
        <f t="shared" si="8"/>
        <v>#REF!</v>
      </c>
      <c r="I349" s="103" t="e">
        <f>'Список домов'!#REF!</f>
        <v>#REF!</v>
      </c>
      <c r="J349" s="103">
        <v>262986.32</v>
      </c>
      <c r="K349" s="103" t="e">
        <f t="shared" si="5"/>
        <v>#REF!</v>
      </c>
      <c r="L349" s="135" t="e">
        <f t="shared" si="4"/>
        <v>#REF!</v>
      </c>
    </row>
    <row r="350" spans="2:13" x14ac:dyDescent="0.25">
      <c r="B350" s="138" t="s">
        <v>54</v>
      </c>
      <c r="C350" s="103" t="e">
        <f>'Список домов'!#REF!</f>
        <v>#REF!</v>
      </c>
      <c r="D350" s="103">
        <f>2338106.72+1655.91</f>
        <v>2339762.6300000004</v>
      </c>
      <c r="E350" s="103" t="e">
        <f t="shared" si="3"/>
        <v>#REF!</v>
      </c>
      <c r="F350" s="103" t="e">
        <f>'Список домов'!#REF!+'Список домов'!#REF!</f>
        <v>#REF!</v>
      </c>
      <c r="G350" s="103">
        <v>8179676.320799998</v>
      </c>
      <c r="H350" s="103" t="e">
        <f t="shared" si="8"/>
        <v>#REF!</v>
      </c>
      <c r="I350" s="103" t="e">
        <f>'Список домов'!#REF!</f>
        <v>#REF!</v>
      </c>
      <c r="J350" s="103">
        <v>591988.59000000008</v>
      </c>
      <c r="K350" s="103" t="e">
        <f t="shared" si="5"/>
        <v>#REF!</v>
      </c>
      <c r="L350" s="136" t="e">
        <f t="shared" si="4"/>
        <v>#REF!</v>
      </c>
      <c r="M350" s="132" t="s">
        <v>450</v>
      </c>
    </row>
    <row r="351" spans="2:13" x14ac:dyDescent="0.25">
      <c r="B351" s="138" t="s">
        <v>55</v>
      </c>
      <c r="C351" s="103" t="e">
        <f>'Список домов'!#REF!</f>
        <v>#REF!</v>
      </c>
      <c r="D351" s="103">
        <v>1189262.26</v>
      </c>
      <c r="E351" s="103" t="e">
        <f t="shared" si="3"/>
        <v>#REF!</v>
      </c>
      <c r="F351" s="103" t="e">
        <f>'Список домов'!#REF!+'Список домов'!#REF!</f>
        <v>#REF!</v>
      </c>
      <c r="G351" s="103">
        <v>4229981.67784</v>
      </c>
      <c r="H351" s="103" t="e">
        <f t="shared" si="8"/>
        <v>#REF!</v>
      </c>
      <c r="I351" s="103" t="e">
        <f>'Список домов'!#REF!</f>
        <v>#REF!</v>
      </c>
      <c r="J351" s="103">
        <v>224828.58</v>
      </c>
      <c r="K351" s="103" t="e">
        <f t="shared" si="5"/>
        <v>#REF!</v>
      </c>
      <c r="L351" s="135" t="e">
        <f t="shared" si="4"/>
        <v>#REF!</v>
      </c>
    </row>
    <row r="352" spans="2:13" x14ac:dyDescent="0.25">
      <c r="B352" s="138" t="s">
        <v>56</v>
      </c>
      <c r="C352" s="103" t="e">
        <f>'Список домов'!#REF!</f>
        <v>#REF!</v>
      </c>
      <c r="D352" s="103">
        <v>949131.91999999993</v>
      </c>
      <c r="E352" s="103" t="e">
        <f t="shared" si="3"/>
        <v>#REF!</v>
      </c>
      <c r="F352" s="103" t="e">
        <f>'Список домов'!#REF!+'Список домов'!#REF!</f>
        <v>#REF!</v>
      </c>
      <c r="G352" s="103">
        <v>3558219.1854399997</v>
      </c>
      <c r="H352" s="103" t="e">
        <f t="shared" si="8"/>
        <v>#REF!</v>
      </c>
      <c r="I352" s="103" t="e">
        <f>'Список домов'!#REF!</f>
        <v>#REF!</v>
      </c>
      <c r="J352" s="103">
        <v>226430.39999999997</v>
      </c>
      <c r="K352" s="103" t="e">
        <f t="shared" si="5"/>
        <v>#REF!</v>
      </c>
      <c r="L352" s="135" t="e">
        <f t="shared" si="4"/>
        <v>#REF!</v>
      </c>
    </row>
    <row r="353" spans="2:13" x14ac:dyDescent="0.25">
      <c r="B353" s="44" t="s">
        <v>57</v>
      </c>
      <c r="C353" s="103" t="e">
        <f>'Список домов'!#REF!</f>
        <v>#REF!</v>
      </c>
      <c r="D353" s="103">
        <v>1346552.6199999999</v>
      </c>
      <c r="E353" s="103" t="e">
        <f t="shared" si="3"/>
        <v>#REF!</v>
      </c>
      <c r="F353" s="103" t="e">
        <f>'Список домов'!#REF!+'Список домов'!#REF!</f>
        <v>#REF!</v>
      </c>
      <c r="G353" s="103">
        <v>834861.37</v>
      </c>
      <c r="H353" s="103" t="e">
        <f t="shared" si="8"/>
        <v>#REF!</v>
      </c>
      <c r="I353" s="103" t="e">
        <f>'Список домов'!#REF!</f>
        <v>#REF!</v>
      </c>
      <c r="J353" s="103">
        <v>101477.17999999998</v>
      </c>
      <c r="K353" s="103" t="e">
        <f t="shared" si="5"/>
        <v>#REF!</v>
      </c>
      <c r="L353" s="135" t="e">
        <f t="shared" si="4"/>
        <v>#REF!</v>
      </c>
    </row>
    <row r="354" spans="2:13" x14ac:dyDescent="0.25">
      <c r="B354" s="138" t="s">
        <v>58</v>
      </c>
      <c r="C354" s="103" t="e">
        <f>'Список домов'!#REF!</f>
        <v>#REF!</v>
      </c>
      <c r="D354" s="103">
        <f>4029072.22+6141.22</f>
        <v>4035213.4400000004</v>
      </c>
      <c r="E354" s="103" t="e">
        <f t="shared" si="3"/>
        <v>#REF!</v>
      </c>
      <c r="F354" s="103" t="e">
        <f>'Список домов'!#REF!+'Список домов'!#REF!</f>
        <v>#REF!</v>
      </c>
      <c r="G354" s="103">
        <v>15527944.908439998</v>
      </c>
      <c r="H354" s="103" t="e">
        <f t="shared" si="8"/>
        <v>#REF!</v>
      </c>
      <c r="I354" s="103" t="e">
        <f>'Список домов'!#REF!</f>
        <v>#REF!</v>
      </c>
      <c r="J354" s="103">
        <v>1067906.58</v>
      </c>
      <c r="K354" s="103" t="e">
        <f t="shared" si="5"/>
        <v>#REF!</v>
      </c>
      <c r="L354" s="136" t="e">
        <f t="shared" si="4"/>
        <v>#REF!</v>
      </c>
      <c r="M354" s="132" t="s">
        <v>450</v>
      </c>
    </row>
    <row r="355" spans="2:13" x14ac:dyDescent="0.25">
      <c r="B355" s="138" t="s">
        <v>59</v>
      </c>
      <c r="C355" s="103" t="e">
        <f>'Список домов'!#REF!</f>
        <v>#REF!</v>
      </c>
      <c r="D355" s="103">
        <v>1985228.78</v>
      </c>
      <c r="E355" s="103" t="e">
        <f t="shared" si="3"/>
        <v>#REF!</v>
      </c>
      <c r="F355" s="103" t="e">
        <f>'Список домов'!#REF!+'Список домов'!#REF!</f>
        <v>#REF!</v>
      </c>
      <c r="G355" s="103">
        <v>6289553.7192799998</v>
      </c>
      <c r="H355" s="103" t="e">
        <f t="shared" si="8"/>
        <v>#REF!</v>
      </c>
      <c r="I355" s="103" t="e">
        <f>'Список домов'!#REF!</f>
        <v>#REF!</v>
      </c>
      <c r="J355" s="103">
        <v>442657.67000000004</v>
      </c>
      <c r="K355" s="103" t="e">
        <f t="shared" si="5"/>
        <v>#REF!</v>
      </c>
      <c r="L355" s="135" t="e">
        <f t="shared" si="4"/>
        <v>#REF!</v>
      </c>
    </row>
    <row r="356" spans="2:13" x14ac:dyDescent="0.25">
      <c r="B356" s="44" t="s">
        <v>60</v>
      </c>
      <c r="C356" s="103" t="e">
        <f>'Список домов'!#REF!</f>
        <v>#REF!</v>
      </c>
      <c r="D356" s="103">
        <v>759474.77999999991</v>
      </c>
      <c r="E356" s="103" t="e">
        <f t="shared" si="3"/>
        <v>#REF!</v>
      </c>
      <c r="F356" s="103" t="e">
        <f>'Список домов'!#REF!+'Список домов'!#REF!</f>
        <v>#REF!</v>
      </c>
      <c r="G356" s="103">
        <v>429936.49999999994</v>
      </c>
      <c r="H356" s="103" t="e">
        <f t="shared" si="8"/>
        <v>#REF!</v>
      </c>
      <c r="I356" s="103" t="e">
        <f>'Список домов'!#REF!</f>
        <v>#REF!</v>
      </c>
      <c r="J356" s="103">
        <v>87147.799999999988</v>
      </c>
      <c r="K356" s="103" t="e">
        <f t="shared" si="5"/>
        <v>#REF!</v>
      </c>
      <c r="L356" s="135" t="e">
        <f t="shared" si="4"/>
        <v>#REF!</v>
      </c>
    </row>
    <row r="357" spans="2:13" x14ac:dyDescent="0.25">
      <c r="B357" s="44" t="s">
        <v>61</v>
      </c>
      <c r="C357" s="103" t="e">
        <f>'Список домов'!#REF!</f>
        <v>#REF!</v>
      </c>
      <c r="D357" s="103">
        <v>861080.88</v>
      </c>
      <c r="E357" s="103" t="e">
        <f t="shared" si="3"/>
        <v>#REF!</v>
      </c>
      <c r="F357" s="103" t="e">
        <f>'Список домов'!#REF!+'Список домов'!#REF!</f>
        <v>#REF!</v>
      </c>
      <c r="G357" s="103">
        <v>563414.86999999988</v>
      </c>
      <c r="H357" s="103" t="e">
        <f t="shared" si="8"/>
        <v>#REF!</v>
      </c>
      <c r="I357" s="103" t="e">
        <f>'Список домов'!#REF!</f>
        <v>#REF!</v>
      </c>
      <c r="J357" s="103">
        <v>86424.25</v>
      </c>
      <c r="K357" s="103" t="e">
        <f t="shared" si="5"/>
        <v>#REF!</v>
      </c>
      <c r="L357" s="135" t="e">
        <f t="shared" si="4"/>
        <v>#REF!</v>
      </c>
    </row>
    <row r="358" spans="2:13" x14ac:dyDescent="0.25">
      <c r="B358" s="44" t="s">
        <v>62</v>
      </c>
      <c r="C358" s="103" t="e">
        <f>'Список домов'!#REF!</f>
        <v>#REF!</v>
      </c>
      <c r="D358" s="103">
        <v>560935.03</v>
      </c>
      <c r="E358" s="103" t="e">
        <f t="shared" si="3"/>
        <v>#REF!</v>
      </c>
      <c r="F358" s="103" t="e">
        <f>'Список домов'!#REF!+'Список домов'!#REF!</f>
        <v>#REF!</v>
      </c>
      <c r="G358" s="103">
        <v>382344.00000000006</v>
      </c>
      <c r="H358" s="103" t="e">
        <f t="shared" si="8"/>
        <v>#REF!</v>
      </c>
      <c r="I358" s="103" t="e">
        <f>'Список домов'!#REF!</f>
        <v>#REF!</v>
      </c>
      <c r="J358" s="103">
        <v>70966.06</v>
      </c>
      <c r="K358" s="103" t="e">
        <f t="shared" si="5"/>
        <v>#REF!</v>
      </c>
      <c r="L358" s="135" t="e">
        <f t="shared" si="4"/>
        <v>#REF!</v>
      </c>
    </row>
    <row r="359" spans="2:13" x14ac:dyDescent="0.25">
      <c r="B359" s="44" t="s">
        <v>63</v>
      </c>
      <c r="C359" s="103" t="e">
        <f>'Список домов'!#REF!</f>
        <v>#REF!</v>
      </c>
      <c r="D359" s="103">
        <v>613254.33000000007</v>
      </c>
      <c r="E359" s="103" t="e">
        <f t="shared" si="3"/>
        <v>#REF!</v>
      </c>
      <c r="F359" s="103" t="e">
        <f>'Список домов'!#REF!+'Список домов'!#REF!</f>
        <v>#REF!</v>
      </c>
      <c r="G359" s="103">
        <v>491171.83999999997</v>
      </c>
      <c r="H359" s="103" t="e">
        <f t="shared" si="8"/>
        <v>#REF!</v>
      </c>
      <c r="I359" s="103" t="e">
        <f>'Список домов'!#REF!</f>
        <v>#REF!</v>
      </c>
      <c r="J359" s="103">
        <v>31516.569999999996</v>
      </c>
      <c r="K359" s="103" t="e">
        <f t="shared" si="5"/>
        <v>#REF!</v>
      </c>
      <c r="L359" s="135" t="e">
        <f t="shared" si="4"/>
        <v>#REF!</v>
      </c>
    </row>
    <row r="360" spans="2:13" x14ac:dyDescent="0.25">
      <c r="B360" s="44" t="s">
        <v>64</v>
      </c>
      <c r="C360" s="103" t="e">
        <f>'Список домов'!#REF!</f>
        <v>#REF!</v>
      </c>
      <c r="D360" s="103">
        <v>2291209.79</v>
      </c>
      <c r="E360" s="103" t="e">
        <f t="shared" ref="E360:E388" si="9">C360-D360</f>
        <v>#REF!</v>
      </c>
      <c r="F360" s="103" t="e">
        <f>'Список домов'!#REF!+'Список домов'!#REF!</f>
        <v>#REF!</v>
      </c>
      <c r="G360" s="103">
        <v>1739665.3600000003</v>
      </c>
      <c r="H360" s="103" t="e">
        <f t="shared" si="8"/>
        <v>#REF!</v>
      </c>
      <c r="I360" s="103" t="e">
        <f>'Список домов'!#REF!</f>
        <v>#REF!</v>
      </c>
      <c r="J360" s="103">
        <v>344410.20999999996</v>
      </c>
      <c r="K360" s="103" t="e">
        <f t="shared" si="5"/>
        <v>#REF!</v>
      </c>
      <c r="L360" s="135" t="e">
        <f t="shared" ref="L360:L387" si="10">K360+H360+E360</f>
        <v>#REF!</v>
      </c>
    </row>
    <row r="361" spans="2:13" x14ac:dyDescent="0.25">
      <c r="B361" s="44" t="s">
        <v>65</v>
      </c>
      <c r="C361" s="103" t="e">
        <f>'Список домов'!#REF!</f>
        <v>#REF!</v>
      </c>
      <c r="D361" s="103">
        <v>35793.879999999997</v>
      </c>
      <c r="E361" s="103" t="e">
        <f t="shared" si="9"/>
        <v>#REF!</v>
      </c>
      <c r="F361" s="103" t="e">
        <f>'Список домов'!#REF!+'Список домов'!#REF!</f>
        <v>#REF!</v>
      </c>
      <c r="G361" s="103">
        <v>55009.16</v>
      </c>
      <c r="H361" s="103" t="e">
        <f t="shared" si="8"/>
        <v>#REF!</v>
      </c>
      <c r="I361" s="103" t="e">
        <f>'Список домов'!#REF!</f>
        <v>#REF!</v>
      </c>
      <c r="J361" s="103">
        <v>115956.87</v>
      </c>
      <c r="K361" s="103" t="e">
        <f t="shared" ref="K361:K387" si="11">I361-J361</f>
        <v>#REF!</v>
      </c>
      <c r="L361" s="135" t="e">
        <f t="shared" si="10"/>
        <v>#REF!</v>
      </c>
    </row>
    <row r="362" spans="2:13" x14ac:dyDescent="0.25">
      <c r="B362" s="44" t="s">
        <v>66</v>
      </c>
      <c r="C362" s="103" t="e">
        <f>'Список домов'!#REF!</f>
        <v>#REF!</v>
      </c>
      <c r="D362" s="103">
        <v>510145.44999999995</v>
      </c>
      <c r="E362" s="103" t="e">
        <f t="shared" si="9"/>
        <v>#REF!</v>
      </c>
      <c r="F362" s="103" t="e">
        <f>'Список домов'!#REF!+'Список домов'!#REF!</f>
        <v>#REF!</v>
      </c>
      <c r="G362" s="103">
        <v>285014.67</v>
      </c>
      <c r="H362" s="103" t="e">
        <f t="shared" si="8"/>
        <v>#REF!</v>
      </c>
      <c r="I362" s="103" t="e">
        <f>'Список домов'!#REF!</f>
        <v>#REF!</v>
      </c>
      <c r="J362" s="103">
        <v>37060.28</v>
      </c>
      <c r="K362" s="103" t="e">
        <f t="shared" si="11"/>
        <v>#REF!</v>
      </c>
      <c r="L362" s="135" t="e">
        <f t="shared" si="10"/>
        <v>#REF!</v>
      </c>
    </row>
    <row r="363" spans="2:13" x14ac:dyDescent="0.25">
      <c r="B363" s="44" t="s">
        <v>67</v>
      </c>
      <c r="C363" s="103" t="e">
        <f>'Список домов'!#REF!</f>
        <v>#REF!</v>
      </c>
      <c r="D363" s="103">
        <v>108037.2</v>
      </c>
      <c r="E363" s="103" t="e">
        <f t="shared" si="9"/>
        <v>#REF!</v>
      </c>
      <c r="F363" s="103" t="e">
        <f>'Список домов'!#REF!+'Список домов'!#REF!</f>
        <v>#REF!</v>
      </c>
      <c r="G363" s="103">
        <v>75518.81</v>
      </c>
      <c r="H363" s="103" t="e">
        <f t="shared" si="8"/>
        <v>#REF!</v>
      </c>
      <c r="I363" s="103" t="e">
        <f>'Список домов'!#REF!</f>
        <v>#REF!</v>
      </c>
      <c r="J363" s="103">
        <v>77821.109999999986</v>
      </c>
      <c r="K363" s="103" t="e">
        <f t="shared" si="11"/>
        <v>#REF!</v>
      </c>
      <c r="L363" s="135" t="e">
        <f t="shared" si="10"/>
        <v>#REF!</v>
      </c>
    </row>
    <row r="364" spans="2:13" x14ac:dyDescent="0.25">
      <c r="B364" s="44" t="s">
        <v>68</v>
      </c>
      <c r="C364" s="103" t="e">
        <f>'Список домов'!#REF!</f>
        <v>#REF!</v>
      </c>
      <c r="D364" s="103">
        <v>570323.64</v>
      </c>
      <c r="E364" s="103" t="e">
        <f t="shared" si="9"/>
        <v>#REF!</v>
      </c>
      <c r="F364" s="103" t="e">
        <f>'Список домов'!#REF!+'Список домов'!#REF!</f>
        <v>#REF!</v>
      </c>
      <c r="G364" s="103">
        <v>299991.2</v>
      </c>
      <c r="H364" s="103" t="e">
        <f t="shared" si="8"/>
        <v>#REF!</v>
      </c>
      <c r="I364" s="103" t="e">
        <f>'Список домов'!#REF!</f>
        <v>#REF!</v>
      </c>
      <c r="J364" s="103">
        <v>28743.049999999996</v>
      </c>
      <c r="K364" s="103" t="e">
        <f t="shared" si="11"/>
        <v>#REF!</v>
      </c>
      <c r="L364" s="135" t="e">
        <f t="shared" si="10"/>
        <v>#REF!</v>
      </c>
    </row>
    <row r="365" spans="2:13" x14ac:dyDescent="0.25">
      <c r="B365" s="44" t="s">
        <v>69</v>
      </c>
      <c r="C365" s="103" t="e">
        <f>'Список домов'!#REF!</f>
        <v>#REF!</v>
      </c>
      <c r="D365" s="103">
        <v>1651417.5799999996</v>
      </c>
      <c r="E365" s="103" t="e">
        <f t="shared" si="9"/>
        <v>#REF!</v>
      </c>
      <c r="F365" s="103" t="e">
        <f>'Список домов'!#REF!+'Список домов'!#REF!</f>
        <v>#REF!</v>
      </c>
      <c r="G365" s="103">
        <v>1191982.3300000003</v>
      </c>
      <c r="H365" s="103" t="e">
        <f t="shared" si="8"/>
        <v>#REF!</v>
      </c>
      <c r="I365" s="103" t="e">
        <f>'Список домов'!#REF!</f>
        <v>#REF!</v>
      </c>
      <c r="J365" s="103">
        <v>130045.54000000001</v>
      </c>
      <c r="K365" s="103" t="e">
        <f t="shared" si="11"/>
        <v>#REF!</v>
      </c>
      <c r="L365" s="135" t="e">
        <f t="shared" si="10"/>
        <v>#REF!</v>
      </c>
    </row>
    <row r="366" spans="2:13" x14ac:dyDescent="0.25">
      <c r="B366" s="44" t="s">
        <v>70</v>
      </c>
      <c r="C366" s="103" t="e">
        <f>'Список домов'!#REF!</f>
        <v>#REF!</v>
      </c>
      <c r="D366" s="103">
        <v>1986617.77</v>
      </c>
      <c r="E366" s="103" t="e">
        <f t="shared" si="9"/>
        <v>#REF!</v>
      </c>
      <c r="F366" s="103" t="e">
        <f>'Список домов'!#REF!+'Список домов'!#REF!</f>
        <v>#REF!</v>
      </c>
      <c r="G366" s="103">
        <v>1096121.76</v>
      </c>
      <c r="H366" s="103" t="e">
        <f t="shared" si="8"/>
        <v>#REF!</v>
      </c>
      <c r="I366" s="103" t="e">
        <f>'Список домов'!#REF!</f>
        <v>#REF!</v>
      </c>
      <c r="J366" s="103">
        <v>137207.22999999998</v>
      </c>
      <c r="K366" s="103" t="e">
        <f t="shared" si="11"/>
        <v>#REF!</v>
      </c>
      <c r="L366" s="135" t="e">
        <f t="shared" si="10"/>
        <v>#REF!</v>
      </c>
    </row>
    <row r="367" spans="2:13" x14ac:dyDescent="0.25">
      <c r="B367" s="44" t="s">
        <v>71</v>
      </c>
      <c r="C367" s="103" t="e">
        <f>'Список домов'!#REF!</f>
        <v>#REF!</v>
      </c>
      <c r="D367" s="103">
        <v>9374.6200000000026</v>
      </c>
      <c r="E367" s="103" t="e">
        <f t="shared" si="9"/>
        <v>#REF!</v>
      </c>
      <c r="F367" s="103" t="e">
        <f>'Список домов'!#REF!+'Список домов'!#REF!</f>
        <v>#REF!</v>
      </c>
      <c r="G367" s="103">
        <v>32955.47</v>
      </c>
      <c r="H367" s="103" t="e">
        <f t="shared" si="8"/>
        <v>#REF!</v>
      </c>
      <c r="I367" s="103" t="e">
        <f>'Список домов'!#REF!</f>
        <v>#REF!</v>
      </c>
      <c r="J367" s="103">
        <v>105205.96</v>
      </c>
      <c r="K367" s="103" t="e">
        <f t="shared" si="11"/>
        <v>#REF!</v>
      </c>
      <c r="L367" s="135" t="e">
        <f t="shared" si="10"/>
        <v>#REF!</v>
      </c>
    </row>
    <row r="368" spans="2:13" x14ac:dyDescent="0.25">
      <c r="B368" s="44" t="s">
        <v>72</v>
      </c>
      <c r="C368" s="103" t="e">
        <f>'Список домов'!#REF!</f>
        <v>#REF!</v>
      </c>
      <c r="D368" s="103">
        <v>831181.62</v>
      </c>
      <c r="E368" s="103" t="e">
        <f t="shared" si="9"/>
        <v>#REF!</v>
      </c>
      <c r="F368" s="103" t="e">
        <f>'Список домов'!#REF!+'Список домов'!#REF!</f>
        <v>#REF!</v>
      </c>
      <c r="G368" s="103">
        <v>513356.29</v>
      </c>
      <c r="H368" s="103" t="e">
        <f t="shared" si="8"/>
        <v>#REF!</v>
      </c>
      <c r="I368" s="103" t="e">
        <f>'Список домов'!#REF!</f>
        <v>#REF!</v>
      </c>
      <c r="J368" s="103">
        <v>80397.060000000012</v>
      </c>
      <c r="K368" s="103" t="e">
        <f t="shared" si="11"/>
        <v>#REF!</v>
      </c>
      <c r="L368" s="135" t="e">
        <f t="shared" si="10"/>
        <v>#REF!</v>
      </c>
    </row>
    <row r="369" spans="2:12" x14ac:dyDescent="0.25">
      <c r="B369" s="44" t="s">
        <v>73</v>
      </c>
      <c r="C369" s="103" t="e">
        <f>'Список домов'!#REF!</f>
        <v>#REF!</v>
      </c>
      <c r="D369" s="103">
        <v>3825052</v>
      </c>
      <c r="E369" s="103" t="e">
        <f t="shared" si="9"/>
        <v>#REF!</v>
      </c>
      <c r="F369" s="103" t="e">
        <f>'Список домов'!#REF!+'Список домов'!#REF!</f>
        <v>#REF!</v>
      </c>
      <c r="G369" s="103">
        <v>2148599.7200000002</v>
      </c>
      <c r="H369" s="103" t="e">
        <f t="shared" si="8"/>
        <v>#REF!</v>
      </c>
      <c r="I369" s="103" t="e">
        <f>'Список домов'!#REF!</f>
        <v>#REF!</v>
      </c>
      <c r="J369" s="103">
        <v>409373.08</v>
      </c>
      <c r="K369" s="103" t="e">
        <f t="shared" si="11"/>
        <v>#REF!</v>
      </c>
      <c r="L369" s="135" t="e">
        <f t="shared" si="10"/>
        <v>#REF!</v>
      </c>
    </row>
    <row r="370" spans="2:12" x14ac:dyDescent="0.25">
      <c r="B370" s="44" t="s">
        <v>74</v>
      </c>
      <c r="C370" s="103" t="e">
        <f>'Список домов'!#REF!</f>
        <v>#REF!</v>
      </c>
      <c r="D370" s="103">
        <v>5466723.6899999995</v>
      </c>
      <c r="E370" s="103" t="e">
        <f t="shared" si="9"/>
        <v>#REF!</v>
      </c>
      <c r="F370" s="103" t="e">
        <f>'Список домов'!#REF!+'Список домов'!#REF!</f>
        <v>#REF!</v>
      </c>
      <c r="G370" s="103">
        <v>3418840.6799999992</v>
      </c>
      <c r="H370" s="103" t="e">
        <f t="shared" si="8"/>
        <v>#REF!</v>
      </c>
      <c r="I370" s="103" t="e">
        <f>'Список домов'!#REF!</f>
        <v>#REF!</v>
      </c>
      <c r="J370" s="103">
        <v>676202.77</v>
      </c>
      <c r="K370" s="103" t="e">
        <f t="shared" si="11"/>
        <v>#REF!</v>
      </c>
      <c r="L370" s="135" t="e">
        <f t="shared" si="10"/>
        <v>#REF!</v>
      </c>
    </row>
    <row r="371" spans="2:12" x14ac:dyDescent="0.25">
      <c r="B371" s="44" t="s">
        <v>75</v>
      </c>
      <c r="C371" s="103" t="e">
        <f>'Список домов'!#REF!</f>
        <v>#REF!</v>
      </c>
      <c r="D371" s="103">
        <v>1140923.97</v>
      </c>
      <c r="E371" s="103" t="e">
        <f t="shared" si="9"/>
        <v>#REF!</v>
      </c>
      <c r="F371" s="103" t="e">
        <f>'Список домов'!#REF!+'Список домов'!#REF!</f>
        <v>#REF!</v>
      </c>
      <c r="G371" s="103">
        <v>3369213.7800000003</v>
      </c>
      <c r="H371" s="103" t="e">
        <f t="shared" si="8"/>
        <v>#REF!</v>
      </c>
      <c r="I371" s="103" t="e">
        <f>'Список домов'!#REF!</f>
        <v>#REF!</v>
      </c>
      <c r="J371" s="103">
        <v>165358.84999999998</v>
      </c>
      <c r="K371" s="103" t="e">
        <f t="shared" si="11"/>
        <v>#REF!</v>
      </c>
      <c r="L371" s="135" t="e">
        <f t="shared" si="10"/>
        <v>#REF!</v>
      </c>
    </row>
    <row r="372" spans="2:12" x14ac:dyDescent="0.25">
      <c r="B372" s="44" t="s">
        <v>76</v>
      </c>
      <c r="C372" s="103" t="e">
        <f>'Список домов'!#REF!</f>
        <v>#REF!</v>
      </c>
      <c r="D372" s="103">
        <v>612957.81000000006</v>
      </c>
      <c r="E372" s="103" t="e">
        <f t="shared" si="9"/>
        <v>#REF!</v>
      </c>
      <c r="F372" s="103" t="e">
        <f>'Список домов'!#REF!+'Список домов'!#REF!</f>
        <v>#REF!</v>
      </c>
      <c r="G372" s="103">
        <v>398836.19000000006</v>
      </c>
      <c r="H372" s="103" t="e">
        <f t="shared" si="8"/>
        <v>#REF!</v>
      </c>
      <c r="I372" s="103" t="e">
        <f>'Список домов'!#REF!</f>
        <v>#REF!</v>
      </c>
      <c r="J372" s="103">
        <v>80442.599999999991</v>
      </c>
      <c r="K372" s="103" t="e">
        <f t="shared" si="11"/>
        <v>#REF!</v>
      </c>
      <c r="L372" s="135" t="e">
        <f t="shared" si="10"/>
        <v>#REF!</v>
      </c>
    </row>
    <row r="373" spans="2:12" x14ac:dyDescent="0.25">
      <c r="B373" s="44" t="s">
        <v>77</v>
      </c>
      <c r="C373" s="103" t="e">
        <f>'Список домов'!#REF!</f>
        <v>#REF!</v>
      </c>
      <c r="D373" s="103">
        <v>1046253.58</v>
      </c>
      <c r="E373" s="103" t="e">
        <f t="shared" si="9"/>
        <v>#REF!</v>
      </c>
      <c r="F373" s="103" t="e">
        <f>'Список домов'!#REF!+'Список домов'!#REF!</f>
        <v>#REF!</v>
      </c>
      <c r="G373" s="103">
        <v>3388666.3599999994</v>
      </c>
      <c r="H373" s="103" t="e">
        <f t="shared" si="8"/>
        <v>#REF!</v>
      </c>
      <c r="I373" s="103" t="e">
        <f>'Список домов'!#REF!</f>
        <v>#REF!</v>
      </c>
      <c r="J373" s="103">
        <v>204746.74999999997</v>
      </c>
      <c r="K373" s="103" t="e">
        <f t="shared" si="11"/>
        <v>#REF!</v>
      </c>
      <c r="L373" s="135" t="e">
        <f t="shared" si="10"/>
        <v>#REF!</v>
      </c>
    </row>
    <row r="374" spans="2:12" x14ac:dyDescent="0.25">
      <c r="B374" s="44" t="s">
        <v>78</v>
      </c>
      <c r="C374" s="103" t="e">
        <f>'Список домов'!#REF!</f>
        <v>#REF!</v>
      </c>
      <c r="D374" s="103">
        <v>5203891.25</v>
      </c>
      <c r="E374" s="103" t="e">
        <f t="shared" si="9"/>
        <v>#REF!</v>
      </c>
      <c r="F374" s="103" t="e">
        <f>'Список домов'!#REF!+'Список домов'!#REF!</f>
        <v>#REF!</v>
      </c>
      <c r="G374" s="103">
        <v>2696624.2999999993</v>
      </c>
      <c r="H374" s="103" t="e">
        <f t="shared" si="8"/>
        <v>#REF!</v>
      </c>
      <c r="I374" s="103" t="e">
        <f>'Список домов'!#REF!</f>
        <v>#REF!</v>
      </c>
      <c r="J374" s="103">
        <v>383616.66000000003</v>
      </c>
      <c r="K374" s="103" t="e">
        <f t="shared" si="11"/>
        <v>#REF!</v>
      </c>
      <c r="L374" s="135" t="e">
        <f t="shared" si="10"/>
        <v>#REF!</v>
      </c>
    </row>
    <row r="375" spans="2:12" x14ac:dyDescent="0.25">
      <c r="B375" s="44" t="s">
        <v>79</v>
      </c>
      <c r="C375" s="103" t="e">
        <f>'Список домов'!#REF!</f>
        <v>#REF!</v>
      </c>
      <c r="D375" s="103">
        <v>2911212.68</v>
      </c>
      <c r="E375" s="103" t="e">
        <f t="shared" si="9"/>
        <v>#REF!</v>
      </c>
      <c r="F375" s="103" t="e">
        <f>'Список домов'!#REF!+'Список домов'!#REF!</f>
        <v>#REF!</v>
      </c>
      <c r="G375" s="103">
        <v>1795105.8299999998</v>
      </c>
      <c r="H375" s="103" t="e">
        <f t="shared" si="8"/>
        <v>#REF!</v>
      </c>
      <c r="I375" s="103" t="e">
        <f>'Список домов'!#REF!</f>
        <v>#REF!</v>
      </c>
      <c r="J375" s="103">
        <v>303373.81</v>
      </c>
      <c r="K375" s="103" t="e">
        <f t="shared" si="11"/>
        <v>#REF!</v>
      </c>
      <c r="L375" s="135" t="e">
        <f t="shared" si="10"/>
        <v>#REF!</v>
      </c>
    </row>
    <row r="376" spans="2:12" x14ac:dyDescent="0.25">
      <c r="B376" s="44" t="s">
        <v>80</v>
      </c>
      <c r="C376" s="103" t="e">
        <f>'Список домов'!#REF!</f>
        <v>#REF!</v>
      </c>
      <c r="D376" s="103">
        <v>2142069.5299999998</v>
      </c>
      <c r="E376" s="103" t="e">
        <f t="shared" si="9"/>
        <v>#REF!</v>
      </c>
      <c r="F376" s="103" t="e">
        <f>'Список домов'!#REF!+'Список домов'!#REF!</f>
        <v>#REF!</v>
      </c>
      <c r="G376" s="103">
        <v>1088611.99</v>
      </c>
      <c r="H376" s="103" t="e">
        <f t="shared" si="8"/>
        <v>#REF!</v>
      </c>
      <c r="I376" s="103" t="e">
        <f>'Список домов'!#REF!</f>
        <v>#REF!</v>
      </c>
      <c r="J376" s="103">
        <v>227262.64</v>
      </c>
      <c r="K376" s="103" t="e">
        <f t="shared" si="11"/>
        <v>#REF!</v>
      </c>
      <c r="L376" s="135" t="e">
        <f t="shared" si="10"/>
        <v>#REF!</v>
      </c>
    </row>
    <row r="377" spans="2:12" x14ac:dyDescent="0.25">
      <c r="B377" s="44" t="s">
        <v>81</v>
      </c>
      <c r="C377" s="103" t="e">
        <f>'Список домов'!#REF!</f>
        <v>#REF!</v>
      </c>
      <c r="D377" s="103">
        <v>22444.85999999999</v>
      </c>
      <c r="E377" s="103" t="e">
        <f t="shared" si="9"/>
        <v>#REF!</v>
      </c>
      <c r="F377" s="103" t="e">
        <f>'Список домов'!#REF!+'Список домов'!#REF!</f>
        <v>#REF!</v>
      </c>
      <c r="G377" s="103">
        <v>133209.64000000001</v>
      </c>
      <c r="H377" s="103" t="e">
        <f t="shared" si="8"/>
        <v>#REF!</v>
      </c>
      <c r="I377" s="103" t="e">
        <f>'Список домов'!#REF!</f>
        <v>#REF!</v>
      </c>
      <c r="J377" s="103">
        <v>326512.90999999997</v>
      </c>
      <c r="K377" s="103" t="e">
        <f t="shared" si="11"/>
        <v>#REF!</v>
      </c>
      <c r="L377" s="135" t="e">
        <f t="shared" si="10"/>
        <v>#REF!</v>
      </c>
    </row>
    <row r="378" spans="2:12" x14ac:dyDescent="0.25">
      <c r="B378" s="44" t="s">
        <v>82</v>
      </c>
      <c r="C378" s="103" t="e">
        <f>'Список домов'!#REF!</f>
        <v>#REF!</v>
      </c>
      <c r="D378" s="103">
        <v>28686.000000000007</v>
      </c>
      <c r="E378" s="103" t="e">
        <f t="shared" si="9"/>
        <v>#REF!</v>
      </c>
      <c r="F378" s="103" t="e">
        <f>'Список домов'!#REF!+'Список домов'!#REF!</f>
        <v>#REF!</v>
      </c>
      <c r="G378" s="103">
        <v>23153.87</v>
      </c>
      <c r="H378" s="103" t="e">
        <f t="shared" si="8"/>
        <v>#REF!</v>
      </c>
      <c r="I378" s="103" t="e">
        <f>'Список домов'!#REF!</f>
        <v>#REF!</v>
      </c>
      <c r="J378" s="103">
        <v>54694.95</v>
      </c>
      <c r="K378" s="103" t="e">
        <f t="shared" si="11"/>
        <v>#REF!</v>
      </c>
      <c r="L378" s="135" t="e">
        <f t="shared" si="10"/>
        <v>#REF!</v>
      </c>
    </row>
    <row r="379" spans="2:12" x14ac:dyDescent="0.25">
      <c r="B379" s="44" t="s">
        <v>83</v>
      </c>
      <c r="C379" s="103" t="e">
        <f>'Список домов'!#REF!</f>
        <v>#REF!</v>
      </c>
      <c r="D379" s="103">
        <v>35801.22</v>
      </c>
      <c r="E379" s="103" t="e">
        <f t="shared" si="9"/>
        <v>#REF!</v>
      </c>
      <c r="F379" s="103" t="e">
        <f>'Список домов'!#REF!+'Список домов'!#REF!</f>
        <v>#REF!</v>
      </c>
      <c r="G379" s="103">
        <v>74631.260000000009</v>
      </c>
      <c r="H379" s="103" t="e">
        <f t="shared" si="8"/>
        <v>#REF!</v>
      </c>
      <c r="I379" s="103" t="e">
        <f>'Список домов'!#REF!</f>
        <v>#REF!</v>
      </c>
      <c r="J379" s="103">
        <v>111654.29</v>
      </c>
      <c r="K379" s="103" t="e">
        <f t="shared" si="11"/>
        <v>#REF!</v>
      </c>
      <c r="L379" s="135" t="e">
        <f t="shared" si="10"/>
        <v>#REF!</v>
      </c>
    </row>
    <row r="380" spans="2:12" x14ac:dyDescent="0.25">
      <c r="B380" s="44" t="s">
        <v>84</v>
      </c>
      <c r="C380" s="103" t="e">
        <f>'Список домов'!#REF!</f>
        <v>#REF!</v>
      </c>
      <c r="D380" s="103">
        <v>26618.199999999997</v>
      </c>
      <c r="E380" s="103" t="e">
        <f t="shared" si="9"/>
        <v>#REF!</v>
      </c>
      <c r="F380" s="103" t="e">
        <f>'Список домов'!#REF!+'Список домов'!#REF!</f>
        <v>#REF!</v>
      </c>
      <c r="G380" s="103">
        <v>117290.90000000001</v>
      </c>
      <c r="H380" s="103" t="e">
        <f t="shared" si="8"/>
        <v>#REF!</v>
      </c>
      <c r="I380" s="103" t="e">
        <f>'Список домов'!#REF!</f>
        <v>#REF!</v>
      </c>
      <c r="J380" s="103">
        <v>319276.72999999992</v>
      </c>
      <c r="K380" s="103" t="e">
        <f t="shared" si="11"/>
        <v>#REF!</v>
      </c>
      <c r="L380" s="135" t="e">
        <f t="shared" si="10"/>
        <v>#REF!</v>
      </c>
    </row>
    <row r="381" spans="2:12" x14ac:dyDescent="0.25">
      <c r="B381" s="44" t="s">
        <v>85</v>
      </c>
      <c r="C381" s="103" t="e">
        <f>'Список домов'!#REF!</f>
        <v>#REF!</v>
      </c>
      <c r="D381" s="103">
        <v>802366.04</v>
      </c>
      <c r="E381" s="103" t="e">
        <f t="shared" si="9"/>
        <v>#REF!</v>
      </c>
      <c r="F381" s="103" t="e">
        <f>'Список домов'!#REF!+'Список домов'!#REF!</f>
        <v>#REF!</v>
      </c>
      <c r="G381" s="103">
        <v>378490.85000000003</v>
      </c>
      <c r="H381" s="103" t="e">
        <f t="shared" si="8"/>
        <v>#REF!</v>
      </c>
      <c r="I381" s="103" t="e">
        <f>'Список домов'!#REF!</f>
        <v>#REF!</v>
      </c>
      <c r="J381" s="103">
        <v>66838.679999999993</v>
      </c>
      <c r="K381" s="103" t="e">
        <f t="shared" si="11"/>
        <v>#REF!</v>
      </c>
      <c r="L381" s="135" t="e">
        <f t="shared" si="10"/>
        <v>#REF!</v>
      </c>
    </row>
    <row r="382" spans="2:12" x14ac:dyDescent="0.25">
      <c r="B382" s="44" t="s">
        <v>86</v>
      </c>
      <c r="C382" s="103" t="e">
        <f>'Список домов'!#REF!</f>
        <v>#REF!</v>
      </c>
      <c r="D382" s="103">
        <v>3134140.0000000005</v>
      </c>
      <c r="E382" s="103" t="e">
        <f t="shared" si="9"/>
        <v>#REF!</v>
      </c>
      <c r="F382" s="103" t="e">
        <f>'Список домов'!#REF!+'Список домов'!#REF!</f>
        <v>#REF!</v>
      </c>
      <c r="G382" s="103">
        <v>2167696.6799999997</v>
      </c>
      <c r="H382" s="103" t="e">
        <f t="shared" si="8"/>
        <v>#REF!</v>
      </c>
      <c r="I382" s="103" t="e">
        <f>'Список домов'!#REF!</f>
        <v>#REF!</v>
      </c>
      <c r="J382" s="103">
        <v>233518.05</v>
      </c>
      <c r="K382" s="103" t="e">
        <f t="shared" si="11"/>
        <v>#REF!</v>
      </c>
      <c r="L382" s="135" t="e">
        <f t="shared" si="10"/>
        <v>#REF!</v>
      </c>
    </row>
    <row r="383" spans="2:12" x14ac:dyDescent="0.25">
      <c r="B383" s="44" t="s">
        <v>299</v>
      </c>
      <c r="C383" s="103" t="e">
        <f>'Список домов'!#REF!</f>
        <v>#REF!</v>
      </c>
      <c r="D383" s="103">
        <v>2255906.7000000002</v>
      </c>
      <c r="E383" s="103" t="e">
        <f t="shared" si="9"/>
        <v>#REF!</v>
      </c>
      <c r="F383" s="103" t="e">
        <f>'Список домов'!#REF!+'Список домов'!#REF!</f>
        <v>#REF!</v>
      </c>
      <c r="G383" s="103">
        <v>1581730.9300000002</v>
      </c>
      <c r="H383" s="103" t="e">
        <f t="shared" si="8"/>
        <v>#REF!</v>
      </c>
      <c r="I383" s="103" t="e">
        <f>'Список домов'!#REF!</f>
        <v>#REF!</v>
      </c>
      <c r="J383" s="103">
        <v>155416.68</v>
      </c>
      <c r="K383" s="103" t="e">
        <f t="shared" si="11"/>
        <v>#REF!</v>
      </c>
      <c r="L383" s="135" t="e">
        <f t="shared" si="10"/>
        <v>#REF!</v>
      </c>
    </row>
    <row r="384" spans="2:12" x14ac:dyDescent="0.25">
      <c r="B384" s="44" t="s">
        <v>87</v>
      </c>
      <c r="C384" s="103" t="e">
        <f>'Список домов'!#REF!</f>
        <v>#REF!</v>
      </c>
      <c r="D384" s="103">
        <v>5240.0199999999968</v>
      </c>
      <c r="E384" s="103" t="e">
        <f t="shared" si="9"/>
        <v>#REF!</v>
      </c>
      <c r="F384" s="103" t="e">
        <f>'Список домов'!#REF!+'Список домов'!#REF!</f>
        <v>#REF!</v>
      </c>
      <c r="G384" s="103">
        <v>39168.25</v>
      </c>
      <c r="H384" s="103" t="e">
        <f t="shared" si="8"/>
        <v>#REF!</v>
      </c>
      <c r="I384" s="103" t="e">
        <f>'Список домов'!#REF!</f>
        <v>#REF!</v>
      </c>
      <c r="J384" s="103">
        <v>79073.23</v>
      </c>
      <c r="K384" s="103" t="e">
        <f t="shared" si="11"/>
        <v>#REF!</v>
      </c>
      <c r="L384" s="135" t="e">
        <f t="shared" si="10"/>
        <v>#REF!</v>
      </c>
    </row>
    <row r="385" spans="1:68" x14ac:dyDescent="0.25">
      <c r="B385" s="44" t="s">
        <v>300</v>
      </c>
      <c r="C385" s="103" t="e">
        <f>'Список домов'!#REF!</f>
        <v>#REF!</v>
      </c>
      <c r="D385" s="103">
        <v>3223644.27</v>
      </c>
      <c r="E385" s="103" t="e">
        <f t="shared" si="9"/>
        <v>#REF!</v>
      </c>
      <c r="F385" s="103" t="e">
        <f>'Список домов'!#REF!+'Список домов'!#REF!</f>
        <v>#REF!</v>
      </c>
      <c r="G385" s="103">
        <v>1820310.8</v>
      </c>
      <c r="H385" s="103" t="e">
        <f t="shared" si="8"/>
        <v>#REF!</v>
      </c>
      <c r="I385" s="103" t="e">
        <f>'Список домов'!#REF!</f>
        <v>#REF!</v>
      </c>
      <c r="J385" s="103">
        <v>173004.36</v>
      </c>
      <c r="K385" s="103" t="e">
        <f t="shared" si="11"/>
        <v>#REF!</v>
      </c>
      <c r="L385" s="135" t="e">
        <f t="shared" si="10"/>
        <v>#REF!</v>
      </c>
    </row>
    <row r="386" spans="1:68" x14ac:dyDescent="0.25">
      <c r="B386" s="44" t="s">
        <v>88</v>
      </c>
      <c r="C386" s="103" t="e">
        <f>'Список домов'!#REF!</f>
        <v>#REF!</v>
      </c>
      <c r="D386" s="103">
        <v>3222873.2000000007</v>
      </c>
      <c r="E386" s="103" t="e">
        <f t="shared" si="9"/>
        <v>#REF!</v>
      </c>
      <c r="F386" s="103" t="e">
        <f>'Список домов'!#REF!+'Список домов'!#REF!</f>
        <v>#REF!</v>
      </c>
      <c r="G386" s="103">
        <v>1680449.0299999998</v>
      </c>
      <c r="H386" s="103" t="e">
        <f t="shared" si="8"/>
        <v>#REF!</v>
      </c>
      <c r="I386" s="103" t="e">
        <f>'Список домов'!#REF!</f>
        <v>#REF!</v>
      </c>
      <c r="J386" s="103">
        <v>132048.31000000003</v>
      </c>
      <c r="K386" s="103" t="e">
        <f t="shared" si="11"/>
        <v>#REF!</v>
      </c>
      <c r="L386" s="135" t="e">
        <f t="shared" si="10"/>
        <v>#REF!</v>
      </c>
    </row>
    <row r="387" spans="1:68" x14ac:dyDescent="0.25">
      <c r="B387" s="44" t="s">
        <v>89</v>
      </c>
      <c r="C387" s="103" t="e">
        <f>'Список домов'!#REF!</f>
        <v>#REF!</v>
      </c>
      <c r="D387" s="103">
        <v>30016.86</v>
      </c>
      <c r="E387" s="103" t="e">
        <f t="shared" si="9"/>
        <v>#REF!</v>
      </c>
      <c r="F387" s="103" t="e">
        <f>'Список домов'!#REF!+'Список домов'!#REF!</f>
        <v>#REF!</v>
      </c>
      <c r="G387" s="103">
        <v>57672.04</v>
      </c>
      <c r="H387" s="103" t="e">
        <f t="shared" si="8"/>
        <v>#REF!</v>
      </c>
      <c r="I387" s="103" t="e">
        <f>'Список домов'!#REF!</f>
        <v>#REF!</v>
      </c>
      <c r="J387" s="103">
        <v>103756.79999999999</v>
      </c>
      <c r="K387" s="103" t="e">
        <f t="shared" si="11"/>
        <v>#REF!</v>
      </c>
      <c r="L387" s="135" t="e">
        <f t="shared" si="10"/>
        <v>#REF!</v>
      </c>
    </row>
    <row r="388" spans="1:68" x14ac:dyDescent="0.25">
      <c r="B388" s="137" t="s">
        <v>441</v>
      </c>
      <c r="C388" s="136" t="e">
        <f>'Список домов'!#REF!</f>
        <v>#REF!</v>
      </c>
      <c r="D388" s="135">
        <f>SUM(D295:D387)</f>
        <v>163239654.71000007</v>
      </c>
      <c r="E388" s="135" t="e">
        <f t="shared" si="9"/>
        <v>#REF!</v>
      </c>
      <c r="F388" s="103" t="e">
        <f>'Список домов'!#REF!+'Список домов'!#REF!</f>
        <v>#REF!</v>
      </c>
      <c r="G388" s="135">
        <f>SUM(G295:G387)</f>
        <v>266441873.86828002</v>
      </c>
      <c r="H388" s="135" t="e">
        <f>SUM(H295:H387)</f>
        <v>#REF!</v>
      </c>
      <c r="I388" s="135" t="e">
        <f>'Список домов'!#REF!</f>
        <v>#REF!</v>
      </c>
      <c r="J388" s="135">
        <f>SUM(J295:J387)</f>
        <v>27952858.240000002</v>
      </c>
      <c r="K388" s="135" t="e">
        <f>SUM(K295:K387)</f>
        <v>#REF!</v>
      </c>
      <c r="L388" s="135" t="e">
        <f>K388+H388+E388</f>
        <v>#REF!</v>
      </c>
    </row>
    <row r="389" spans="1:68" x14ac:dyDescent="0.25">
      <c r="F389" s="135" t="e">
        <f>SUBTOTAL(9,F297:F355)</f>
        <v>#REF!</v>
      </c>
      <c r="G389" s="135">
        <f>SUBTOTAL(9,G297:G355)</f>
        <v>229232373.89827999</v>
      </c>
      <c r="H389" s="135" t="e">
        <f>SUBTOTAL(9,H297:H355)</f>
        <v>#REF!</v>
      </c>
      <c r="I389" s="135" t="e">
        <f t="shared" ref="I389:J389" si="12">SUBTOTAL(9,I297:I355)</f>
        <v>#REF!</v>
      </c>
      <c r="J389" s="135">
        <f t="shared" si="12"/>
        <v>20458978.079999998</v>
      </c>
      <c r="K389" s="135" t="e">
        <f>SUBTOTAL(9,K297:K355)</f>
        <v>#REF!</v>
      </c>
    </row>
    <row r="391" spans="1:68" s="94" customFormat="1" ht="45" x14ac:dyDescent="0.25">
      <c r="A391" s="95" t="s">
        <v>316</v>
      </c>
      <c r="B391" s="144" t="s">
        <v>448</v>
      </c>
      <c r="C391" s="96" t="s">
        <v>235</v>
      </c>
      <c r="D391" s="97" t="s">
        <v>317</v>
      </c>
      <c r="E391" s="97" t="s">
        <v>318</v>
      </c>
      <c r="F391" s="97" t="s">
        <v>319</v>
      </c>
      <c r="G391" s="98" t="s">
        <v>135</v>
      </c>
      <c r="H391" s="98" t="s">
        <v>136</v>
      </c>
      <c r="I391" s="98" t="s">
        <v>137</v>
      </c>
      <c r="J391" s="98" t="s">
        <v>138</v>
      </c>
      <c r="K391" s="96" t="s">
        <v>139</v>
      </c>
      <c r="L391" s="98" t="s">
        <v>236</v>
      </c>
      <c r="M391" s="96" t="s">
        <v>237</v>
      </c>
      <c r="N391" s="96" t="s">
        <v>238</v>
      </c>
      <c r="O391" s="98" t="s">
        <v>239</v>
      </c>
      <c r="P391" s="97" t="s">
        <v>320</v>
      </c>
      <c r="Q391" s="148" t="s">
        <v>321</v>
      </c>
      <c r="R391" s="97" t="s">
        <v>322</v>
      </c>
      <c r="S391" s="97" t="s">
        <v>323</v>
      </c>
      <c r="T391" s="96" t="s">
        <v>240</v>
      </c>
      <c r="U391" s="97" t="s">
        <v>324</v>
      </c>
      <c r="V391" s="97" t="s">
        <v>325</v>
      </c>
      <c r="W391" s="98" t="s">
        <v>241</v>
      </c>
      <c r="X391" s="96" t="s">
        <v>242</v>
      </c>
      <c r="Y391" s="97" t="s">
        <v>326</v>
      </c>
      <c r="Z391" s="97" t="s">
        <v>327</v>
      </c>
      <c r="AA391" s="98" t="s">
        <v>243</v>
      </c>
      <c r="AB391" s="97" t="s">
        <v>328</v>
      </c>
      <c r="AC391" s="97" t="s">
        <v>329</v>
      </c>
      <c r="AD391" s="96" t="s">
        <v>244</v>
      </c>
      <c r="AE391" s="97" t="s">
        <v>330</v>
      </c>
      <c r="AF391" s="97" t="s">
        <v>331</v>
      </c>
      <c r="AG391" s="97" t="s">
        <v>332</v>
      </c>
      <c r="AH391" s="97" t="s">
        <v>333</v>
      </c>
      <c r="AI391" s="97" t="s">
        <v>334</v>
      </c>
      <c r="AJ391" s="97" t="s">
        <v>297</v>
      </c>
      <c r="AK391" s="97" t="s">
        <v>335</v>
      </c>
      <c r="AL391" s="98" t="s">
        <v>245</v>
      </c>
      <c r="AM391" s="97" t="s">
        <v>246</v>
      </c>
      <c r="AN391" s="98" t="s">
        <v>247</v>
      </c>
      <c r="AO391" s="97" t="s">
        <v>336</v>
      </c>
      <c r="AP391" s="97" t="s">
        <v>337</v>
      </c>
      <c r="AQ391" s="99" t="s">
        <v>338</v>
      </c>
      <c r="AR391" s="98" t="s">
        <v>248</v>
      </c>
      <c r="AS391" s="98" t="s">
        <v>249</v>
      </c>
      <c r="AT391" s="97" t="s">
        <v>339</v>
      </c>
      <c r="AU391" s="97" t="s">
        <v>340</v>
      </c>
      <c r="AV391" s="98" t="s">
        <v>250</v>
      </c>
      <c r="AW391" s="97" t="s">
        <v>251</v>
      </c>
      <c r="AX391" s="97" t="s">
        <v>252</v>
      </c>
      <c r="AY391" s="97" t="s">
        <v>341</v>
      </c>
      <c r="AZ391" s="97" t="s">
        <v>342</v>
      </c>
      <c r="BA391" s="97" t="s">
        <v>343</v>
      </c>
      <c r="BB391" s="97" t="s">
        <v>344</v>
      </c>
      <c r="BC391" s="98" t="s">
        <v>253</v>
      </c>
      <c r="BD391" s="97" t="s">
        <v>345</v>
      </c>
      <c r="BE391" s="97" t="s">
        <v>346</v>
      </c>
      <c r="BF391" s="97" t="s">
        <v>347</v>
      </c>
      <c r="BG391" s="97" t="s">
        <v>348</v>
      </c>
      <c r="BH391" s="97" t="s">
        <v>349</v>
      </c>
      <c r="BI391" s="97" t="s">
        <v>350</v>
      </c>
      <c r="BJ391" s="98" t="s">
        <v>254</v>
      </c>
      <c r="BK391" s="99" t="s">
        <v>351</v>
      </c>
      <c r="BL391" s="97" t="s">
        <v>352</v>
      </c>
      <c r="BM391" s="97" t="s">
        <v>353</v>
      </c>
      <c r="BN391" s="97" t="s">
        <v>354</v>
      </c>
      <c r="BO391" s="100" t="s">
        <v>355</v>
      </c>
      <c r="BP391" s="101" t="s">
        <v>230</v>
      </c>
    </row>
    <row r="392" spans="1:68" s="106" customFormat="1" x14ac:dyDescent="0.25">
      <c r="A392" s="102" t="s">
        <v>356</v>
      </c>
      <c r="B392" s="102" t="s">
        <v>131</v>
      </c>
      <c r="C392" s="103" t="s">
        <v>255</v>
      </c>
      <c r="D392" s="103" t="s">
        <v>358</v>
      </c>
      <c r="E392" s="103" t="s">
        <v>359</v>
      </c>
      <c r="F392" s="103" t="s">
        <v>360</v>
      </c>
      <c r="G392" s="103" t="s">
        <v>140</v>
      </c>
      <c r="H392" s="103" t="s">
        <v>141</v>
      </c>
      <c r="I392" s="103" t="s">
        <v>142</v>
      </c>
      <c r="J392" s="103" t="s">
        <v>143</v>
      </c>
      <c r="K392" s="103" t="s">
        <v>144</v>
      </c>
      <c r="L392" s="103" t="s">
        <v>256</v>
      </c>
      <c r="M392" s="103" t="s">
        <v>257</v>
      </c>
      <c r="N392" s="103" t="s">
        <v>258</v>
      </c>
      <c r="O392" s="103" t="s">
        <v>259</v>
      </c>
      <c r="P392" s="103" t="s">
        <v>361</v>
      </c>
      <c r="Q392" s="103" t="s">
        <v>362</v>
      </c>
      <c r="R392" s="103" t="s">
        <v>363</v>
      </c>
      <c r="S392" s="103" t="s">
        <v>364</v>
      </c>
      <c r="T392" s="103" t="s">
        <v>260</v>
      </c>
      <c r="U392" s="103" t="s">
        <v>365</v>
      </c>
      <c r="V392" s="103" t="s">
        <v>366</v>
      </c>
      <c r="W392" s="103" t="s">
        <v>261</v>
      </c>
      <c r="X392" s="103" t="s">
        <v>262</v>
      </c>
      <c r="Y392" s="103" t="s">
        <v>367</v>
      </c>
      <c r="Z392" s="103" t="s">
        <v>368</v>
      </c>
      <c r="AA392" s="103" t="s">
        <v>263</v>
      </c>
      <c r="AB392" s="103" t="s">
        <v>369</v>
      </c>
      <c r="AC392" s="103" t="s">
        <v>370</v>
      </c>
      <c r="AD392" s="103" t="s">
        <v>264</v>
      </c>
      <c r="AE392" s="103" t="s">
        <v>371</v>
      </c>
      <c r="AF392" s="103" t="s">
        <v>372</v>
      </c>
      <c r="AG392" s="103" t="s">
        <v>373</v>
      </c>
      <c r="AH392" s="103" t="s">
        <v>374</v>
      </c>
      <c r="AI392" s="103" t="s">
        <v>375</v>
      </c>
      <c r="AJ392" s="103" t="s">
        <v>376</v>
      </c>
      <c r="AK392" s="103" t="s">
        <v>377</v>
      </c>
      <c r="AL392" s="103" t="s">
        <v>265</v>
      </c>
      <c r="AM392" s="103" t="s">
        <v>266</v>
      </c>
      <c r="AN392" s="103" t="s">
        <v>267</v>
      </c>
      <c r="AO392" s="103" t="s">
        <v>378</v>
      </c>
      <c r="AP392" s="103" t="s">
        <v>379</v>
      </c>
      <c r="AQ392" s="104" t="s">
        <v>380</v>
      </c>
      <c r="AR392" s="103" t="s">
        <v>268</v>
      </c>
      <c r="AS392" s="103" t="s">
        <v>269</v>
      </c>
      <c r="AT392" s="103" t="s">
        <v>381</v>
      </c>
      <c r="AU392" s="103" t="s">
        <v>382</v>
      </c>
      <c r="AV392" s="103" t="s">
        <v>270</v>
      </c>
      <c r="AW392" s="103" t="s">
        <v>271</v>
      </c>
      <c r="AX392" s="103" t="s">
        <v>272</v>
      </c>
      <c r="AY392" s="103" t="s">
        <v>383</v>
      </c>
      <c r="AZ392" s="103" t="s">
        <v>384</v>
      </c>
      <c r="BA392" s="103" t="s">
        <v>385</v>
      </c>
      <c r="BB392" s="103" t="s">
        <v>386</v>
      </c>
      <c r="BC392" s="103" t="s">
        <v>273</v>
      </c>
      <c r="BD392" s="103" t="s">
        <v>387</v>
      </c>
      <c r="BE392" s="103" t="s">
        <v>388</v>
      </c>
      <c r="BF392" s="103" t="s">
        <v>389</v>
      </c>
      <c r="BG392" s="103" t="s">
        <v>390</v>
      </c>
      <c r="BH392" s="103" t="s">
        <v>391</v>
      </c>
      <c r="BI392" s="103" t="s">
        <v>392</v>
      </c>
      <c r="BJ392" s="103" t="s">
        <v>274</v>
      </c>
      <c r="BK392" s="104" t="s">
        <v>393</v>
      </c>
      <c r="BL392" s="103" t="s">
        <v>394</v>
      </c>
      <c r="BM392" s="103" t="s">
        <v>395</v>
      </c>
      <c r="BN392" s="103" t="s">
        <v>396</v>
      </c>
      <c r="BO392" s="104" t="s">
        <v>397</v>
      </c>
      <c r="BP392" s="105" t="s">
        <v>275</v>
      </c>
    </row>
    <row r="393" spans="1:68" x14ac:dyDescent="0.25">
      <c r="A393" s="107" t="s">
        <v>398</v>
      </c>
      <c r="B393" s="44" t="s">
        <v>220</v>
      </c>
      <c r="C393" s="45">
        <v>955237.22</v>
      </c>
      <c r="D393" s="45">
        <v>0</v>
      </c>
      <c r="E393" s="45">
        <v>0</v>
      </c>
      <c r="F393" s="45">
        <v>0</v>
      </c>
      <c r="G393" s="45">
        <v>37480.129999999997</v>
      </c>
      <c r="H393" s="45">
        <v>19074.09</v>
      </c>
      <c r="I393" s="45">
        <v>31582.14</v>
      </c>
      <c r="J393" s="45">
        <v>40817.79</v>
      </c>
      <c r="K393" s="45">
        <v>83557.210000000021</v>
      </c>
      <c r="L393" s="45">
        <v>842287.0299999998</v>
      </c>
      <c r="M393" s="45">
        <v>32675.199999999997</v>
      </c>
      <c r="N393" s="108">
        <v>0</v>
      </c>
      <c r="O393" s="45">
        <v>348620.87</v>
      </c>
      <c r="P393" s="45">
        <v>0</v>
      </c>
      <c r="Q393" s="45">
        <v>0</v>
      </c>
      <c r="R393" s="45">
        <v>0</v>
      </c>
      <c r="S393" s="45">
        <v>0</v>
      </c>
      <c r="T393" s="45">
        <v>164221.09000000003</v>
      </c>
      <c r="U393" s="45">
        <v>0</v>
      </c>
      <c r="V393" s="45">
        <v>0</v>
      </c>
      <c r="W393" s="45">
        <v>603652.19000000006</v>
      </c>
      <c r="X393" s="109">
        <v>0</v>
      </c>
      <c r="Y393" s="45">
        <v>0</v>
      </c>
      <c r="Z393" s="45">
        <v>0</v>
      </c>
      <c r="AA393" s="45">
        <v>361792.86</v>
      </c>
      <c r="AB393" s="45">
        <v>0</v>
      </c>
      <c r="AC393" s="45">
        <v>0</v>
      </c>
      <c r="AD393" s="109">
        <v>0</v>
      </c>
      <c r="AE393" s="45">
        <v>0</v>
      </c>
      <c r="AF393" s="45">
        <v>0</v>
      </c>
      <c r="AG393" s="45">
        <v>0</v>
      </c>
      <c r="AH393" s="45">
        <v>0</v>
      </c>
      <c r="AI393" s="45">
        <v>0</v>
      </c>
      <c r="AJ393" s="45">
        <v>0</v>
      </c>
      <c r="AK393" s="45">
        <v>0</v>
      </c>
      <c r="AL393" s="45">
        <v>206027.90999999997</v>
      </c>
      <c r="AM393" s="45">
        <v>0</v>
      </c>
      <c r="AN393" s="45">
        <v>58261.84</v>
      </c>
      <c r="AO393" s="45">
        <v>0</v>
      </c>
      <c r="AP393" s="45">
        <v>0</v>
      </c>
      <c r="AQ393" s="110">
        <v>3785287.57</v>
      </c>
      <c r="AR393" s="45">
        <v>2220161.5799999996</v>
      </c>
      <c r="AS393" s="45">
        <v>1708426.1700000002</v>
      </c>
      <c r="AT393" s="45">
        <v>0</v>
      </c>
      <c r="AU393" s="45">
        <v>0</v>
      </c>
      <c r="AV393" s="45">
        <v>729228.70000000019</v>
      </c>
      <c r="AW393" s="45">
        <v>-135.84</v>
      </c>
      <c r="AX393" s="45">
        <v>-92.58</v>
      </c>
      <c r="AY393" s="45">
        <v>0</v>
      </c>
      <c r="AZ393" s="45">
        <v>0</v>
      </c>
      <c r="BA393" s="45">
        <v>0</v>
      </c>
      <c r="BB393" s="45">
        <v>0</v>
      </c>
      <c r="BC393" s="45">
        <v>0</v>
      </c>
      <c r="BD393" s="45">
        <v>0</v>
      </c>
      <c r="BE393" s="45">
        <v>0</v>
      </c>
      <c r="BF393" s="45">
        <v>0</v>
      </c>
      <c r="BG393" s="45">
        <v>0</v>
      </c>
      <c r="BH393" s="45">
        <v>0</v>
      </c>
      <c r="BI393" s="45">
        <v>0</v>
      </c>
      <c r="BJ393" s="45">
        <v>1229125.57</v>
      </c>
      <c r="BK393" s="110">
        <v>5886713.5999999996</v>
      </c>
      <c r="BL393" s="45">
        <v>0</v>
      </c>
      <c r="BM393" s="45">
        <v>0</v>
      </c>
      <c r="BN393" s="45">
        <v>0</v>
      </c>
      <c r="BO393" s="110">
        <v>0</v>
      </c>
      <c r="BP393" s="46">
        <v>9672001.1700000018</v>
      </c>
    </row>
    <row r="394" spans="1:68" x14ac:dyDescent="0.25">
      <c r="A394" s="107" t="s">
        <v>268</v>
      </c>
      <c r="B394" s="44" t="s">
        <v>182</v>
      </c>
      <c r="C394" s="109">
        <v>0</v>
      </c>
      <c r="D394" s="45">
        <v>0</v>
      </c>
      <c r="E394" s="45">
        <v>0</v>
      </c>
      <c r="F394" s="45">
        <v>0</v>
      </c>
      <c r="G394" s="45">
        <v>19527.419999999998</v>
      </c>
      <c r="H394" s="45">
        <v>49340.639999999999</v>
      </c>
      <c r="I394" s="45">
        <v>80516.02</v>
      </c>
      <c r="J394" s="45">
        <v>104045.50000000003</v>
      </c>
      <c r="K394" s="109">
        <v>0</v>
      </c>
      <c r="L394" s="45">
        <v>1562632.0400000003</v>
      </c>
      <c r="M394" s="45">
        <v>63084.55</v>
      </c>
      <c r="N394" s="108">
        <v>0</v>
      </c>
      <c r="O394" s="45">
        <v>775224.45</v>
      </c>
      <c r="P394" s="45">
        <v>0</v>
      </c>
      <c r="Q394" s="45">
        <v>836.9</v>
      </c>
      <c r="R394" s="45">
        <v>0</v>
      </c>
      <c r="S394" s="45">
        <v>1081.79</v>
      </c>
      <c r="T394" s="45">
        <v>326037.39</v>
      </c>
      <c r="U394" s="45">
        <v>0</v>
      </c>
      <c r="V394" s="45">
        <v>0</v>
      </c>
      <c r="W394" s="45">
        <v>1191404.83</v>
      </c>
      <c r="X394" s="140">
        <v>185115.97999999998</v>
      </c>
      <c r="Y394" s="45">
        <v>0</v>
      </c>
      <c r="Z394" s="45">
        <v>1741.1</v>
      </c>
      <c r="AA394" s="45">
        <v>727620.02</v>
      </c>
      <c r="AB394" s="45">
        <v>0</v>
      </c>
      <c r="AC394" s="45">
        <v>0</v>
      </c>
      <c r="AD394" s="109">
        <v>0</v>
      </c>
      <c r="AE394" s="45">
        <v>0</v>
      </c>
      <c r="AF394" s="45">
        <v>0</v>
      </c>
      <c r="AG394" s="45">
        <v>0</v>
      </c>
      <c r="AH394" s="45">
        <v>0</v>
      </c>
      <c r="AI394" s="45">
        <v>0</v>
      </c>
      <c r="AJ394" s="45">
        <v>0</v>
      </c>
      <c r="AK394" s="45">
        <v>0</v>
      </c>
      <c r="AL394" s="45">
        <v>412474.93</v>
      </c>
      <c r="AM394" s="45">
        <v>3.2</v>
      </c>
      <c r="AN394" s="45">
        <v>113872.42000000001</v>
      </c>
      <c r="AO394" s="45">
        <v>0</v>
      </c>
      <c r="AP394" s="45">
        <v>0</v>
      </c>
      <c r="AQ394" s="110">
        <v>5614559.1799999997</v>
      </c>
      <c r="AR394" s="45">
        <v>62780.5</v>
      </c>
      <c r="AS394" s="45">
        <v>67986.27</v>
      </c>
      <c r="AT394" s="45">
        <v>0</v>
      </c>
      <c r="AU394" s="45">
        <v>0</v>
      </c>
      <c r="AV394" s="45">
        <v>25985.84</v>
      </c>
      <c r="AW394" s="45">
        <v>3987.71</v>
      </c>
      <c r="AX394" s="45">
        <v>2718.7</v>
      </c>
      <c r="AY394" s="45">
        <v>0</v>
      </c>
      <c r="AZ394" s="45">
        <v>0</v>
      </c>
      <c r="BA394" s="45">
        <v>0</v>
      </c>
      <c r="BB394" s="45">
        <v>0</v>
      </c>
      <c r="BC394" s="45">
        <v>141195.65999999997</v>
      </c>
      <c r="BD394" s="45">
        <v>0</v>
      </c>
      <c r="BE394" s="45">
        <v>0</v>
      </c>
      <c r="BF394" s="45">
        <v>0</v>
      </c>
      <c r="BG394" s="45">
        <v>14.29</v>
      </c>
      <c r="BH394" s="45">
        <v>0</v>
      </c>
      <c r="BI394" s="45">
        <v>0</v>
      </c>
      <c r="BJ394" s="45">
        <v>37409.39</v>
      </c>
      <c r="BK394" s="110">
        <v>342078.36000000004</v>
      </c>
      <c r="BL394" s="45">
        <v>0</v>
      </c>
      <c r="BM394" s="45">
        <v>0</v>
      </c>
      <c r="BN394" s="45">
        <v>0</v>
      </c>
      <c r="BO394" s="110">
        <v>0</v>
      </c>
      <c r="BP394" s="46">
        <v>5956637.54</v>
      </c>
    </row>
    <row r="395" spans="1:68" x14ac:dyDescent="0.25">
      <c r="A395" s="111" t="s">
        <v>399</v>
      </c>
      <c r="B395" s="112" t="s">
        <v>216</v>
      </c>
      <c r="C395" s="109">
        <v>3.38</v>
      </c>
      <c r="D395" s="141">
        <v>0</v>
      </c>
      <c r="E395" s="141">
        <v>0</v>
      </c>
      <c r="F395" s="141">
        <v>0</v>
      </c>
      <c r="G395" s="141">
        <v>120843.91</v>
      </c>
      <c r="H395" s="141">
        <v>48253.409999999996</v>
      </c>
      <c r="I395" s="141">
        <v>77742.429999999993</v>
      </c>
      <c r="J395" s="141">
        <v>98570.53</v>
      </c>
      <c r="K395" s="109">
        <v>0</v>
      </c>
      <c r="L395" s="141">
        <v>975584.17999999993</v>
      </c>
      <c r="M395" s="141">
        <v>38808.58</v>
      </c>
      <c r="N395" s="141">
        <v>45706.01</v>
      </c>
      <c r="O395" s="141">
        <v>465434.93999999994</v>
      </c>
      <c r="P395" s="141">
        <v>0</v>
      </c>
      <c r="Q395" s="141">
        <v>0</v>
      </c>
      <c r="R395" s="141">
        <v>0</v>
      </c>
      <c r="S395" s="141">
        <v>0</v>
      </c>
      <c r="T395" s="109">
        <v>0</v>
      </c>
      <c r="U395" s="141">
        <v>0</v>
      </c>
      <c r="V395" s="141">
        <v>0</v>
      </c>
      <c r="W395" s="141">
        <v>725140.37999999989</v>
      </c>
      <c r="X395" s="109">
        <v>0</v>
      </c>
      <c r="Y395" s="141">
        <v>0</v>
      </c>
      <c r="Z395" s="141">
        <v>0</v>
      </c>
      <c r="AA395" s="141">
        <v>441280.05</v>
      </c>
      <c r="AB395" s="141">
        <v>0</v>
      </c>
      <c r="AC395" s="141">
        <v>0</v>
      </c>
      <c r="AD395" s="109">
        <v>572.35</v>
      </c>
      <c r="AE395" s="141">
        <v>0</v>
      </c>
      <c r="AF395" s="141">
        <v>0</v>
      </c>
      <c r="AG395" s="141">
        <v>0</v>
      </c>
      <c r="AH395" s="141">
        <v>0</v>
      </c>
      <c r="AI395" s="141">
        <v>0</v>
      </c>
      <c r="AJ395" s="141">
        <v>0</v>
      </c>
      <c r="AK395" s="141">
        <v>0</v>
      </c>
      <c r="AL395" s="141">
        <v>249724.35000000003</v>
      </c>
      <c r="AM395" s="141">
        <v>0</v>
      </c>
      <c r="AN395" s="141">
        <v>76392.540000000008</v>
      </c>
      <c r="AO395" s="141">
        <v>0</v>
      </c>
      <c r="AP395" s="141">
        <v>0</v>
      </c>
      <c r="AQ395" s="142">
        <v>3364057.040000001</v>
      </c>
      <c r="AR395" s="141">
        <v>3314922.86</v>
      </c>
      <c r="AS395" s="141">
        <v>1172066.18</v>
      </c>
      <c r="AT395" s="141">
        <v>0</v>
      </c>
      <c r="AU395" s="141">
        <v>0</v>
      </c>
      <c r="AV395" s="141">
        <v>447986.27999999997</v>
      </c>
      <c r="AW395" s="141">
        <v>0.88</v>
      </c>
      <c r="AX395" s="141">
        <v>0.6</v>
      </c>
      <c r="AY395" s="141">
        <v>0</v>
      </c>
      <c r="AZ395" s="141">
        <v>0</v>
      </c>
      <c r="BA395" s="141">
        <v>0</v>
      </c>
      <c r="BB395" s="141">
        <v>0</v>
      </c>
      <c r="BC395" s="141">
        <v>261365.82</v>
      </c>
      <c r="BD395" s="141">
        <v>0</v>
      </c>
      <c r="BE395" s="141">
        <v>0</v>
      </c>
      <c r="BF395" s="141">
        <v>0</v>
      </c>
      <c r="BG395" s="141">
        <v>0</v>
      </c>
      <c r="BH395" s="141">
        <v>0</v>
      </c>
      <c r="BI395" s="141">
        <v>0</v>
      </c>
      <c r="BJ395" s="141">
        <v>710789.57</v>
      </c>
      <c r="BK395" s="142">
        <v>5907132.1900000013</v>
      </c>
      <c r="BL395" s="141">
        <v>0</v>
      </c>
      <c r="BM395" s="141">
        <v>0</v>
      </c>
      <c r="BN395" s="141">
        <v>0</v>
      </c>
      <c r="BO395" s="142">
        <v>0</v>
      </c>
      <c r="BP395" s="143">
        <v>9271189.2300000004</v>
      </c>
    </row>
    <row r="396" spans="1:68" x14ac:dyDescent="0.25">
      <c r="A396" s="107" t="s">
        <v>258</v>
      </c>
      <c r="B396" s="44" t="s">
        <v>154</v>
      </c>
      <c r="C396" s="109">
        <v>0</v>
      </c>
      <c r="D396" s="45">
        <v>0</v>
      </c>
      <c r="E396" s="45">
        <v>0</v>
      </c>
      <c r="F396" s="45">
        <v>0</v>
      </c>
      <c r="G396" s="45">
        <v>194549.41999999998</v>
      </c>
      <c r="H396" s="45">
        <v>52600.24</v>
      </c>
      <c r="I396" s="45">
        <v>88167.06</v>
      </c>
      <c r="J396" s="45">
        <v>110907.07999999999</v>
      </c>
      <c r="K396" s="109">
        <v>0</v>
      </c>
      <c r="L396" s="45">
        <v>1606258.82</v>
      </c>
      <c r="M396" s="45">
        <v>64203.570000000007</v>
      </c>
      <c r="N396" s="108">
        <v>0</v>
      </c>
      <c r="O396" s="45">
        <v>651598.55000000005</v>
      </c>
      <c r="P396" s="45">
        <v>0</v>
      </c>
      <c r="Q396" s="45">
        <v>0</v>
      </c>
      <c r="R396" s="45">
        <v>0</v>
      </c>
      <c r="S396" s="45">
        <v>83.44</v>
      </c>
      <c r="T396" s="45">
        <v>329422.23000000004</v>
      </c>
      <c r="U396" s="45">
        <v>0</v>
      </c>
      <c r="V396" s="45">
        <v>0</v>
      </c>
      <c r="W396" s="45">
        <v>1200566.71</v>
      </c>
      <c r="X396" s="109">
        <v>0</v>
      </c>
      <c r="Y396" s="45">
        <v>0</v>
      </c>
      <c r="Z396" s="45">
        <v>190.54</v>
      </c>
      <c r="AA396" s="45">
        <v>735422.46</v>
      </c>
      <c r="AB396" s="45">
        <v>0</v>
      </c>
      <c r="AC396" s="45">
        <v>0</v>
      </c>
      <c r="AD396" s="109">
        <v>0</v>
      </c>
      <c r="AE396" s="45">
        <v>0</v>
      </c>
      <c r="AF396" s="45">
        <v>0</v>
      </c>
      <c r="AG396" s="45">
        <v>0</v>
      </c>
      <c r="AH396" s="45">
        <v>0</v>
      </c>
      <c r="AI396" s="45">
        <v>0</v>
      </c>
      <c r="AJ396" s="45">
        <v>0</v>
      </c>
      <c r="AK396" s="45">
        <v>0</v>
      </c>
      <c r="AL396" s="45">
        <v>415312.53999999992</v>
      </c>
      <c r="AM396" s="45">
        <v>0</v>
      </c>
      <c r="AN396" s="45">
        <v>115139.22</v>
      </c>
      <c r="AO396" s="45">
        <v>0</v>
      </c>
      <c r="AP396" s="45">
        <v>0</v>
      </c>
      <c r="AQ396" s="110">
        <v>5564421.8799999999</v>
      </c>
      <c r="AR396" s="45">
        <v>1898492.6300000001</v>
      </c>
      <c r="AS396" s="45">
        <v>358814.20000000007</v>
      </c>
      <c r="AT396" s="45">
        <v>0</v>
      </c>
      <c r="AU396" s="45">
        <v>0</v>
      </c>
      <c r="AV396" s="45">
        <v>890206.19</v>
      </c>
      <c r="AW396" s="45">
        <v>-196.01</v>
      </c>
      <c r="AX396" s="45">
        <v>-212.55</v>
      </c>
      <c r="AY396" s="45">
        <v>0</v>
      </c>
      <c r="AZ396" s="45">
        <v>0</v>
      </c>
      <c r="BA396" s="45">
        <v>0</v>
      </c>
      <c r="BB396" s="45">
        <v>0</v>
      </c>
      <c r="BC396" s="45">
        <v>189049.32</v>
      </c>
      <c r="BD396" s="45">
        <v>0</v>
      </c>
      <c r="BE396" s="45">
        <v>0</v>
      </c>
      <c r="BF396" s="45">
        <v>0</v>
      </c>
      <c r="BG396" s="45">
        <v>38.03</v>
      </c>
      <c r="BH396" s="45">
        <v>0</v>
      </c>
      <c r="BI396" s="45">
        <v>0</v>
      </c>
      <c r="BJ396" s="45">
        <v>1391658.1900000002</v>
      </c>
      <c r="BK396" s="110">
        <v>4727850</v>
      </c>
      <c r="BL396" s="45">
        <v>0</v>
      </c>
      <c r="BM396" s="45">
        <v>0</v>
      </c>
      <c r="BN396" s="45">
        <v>0</v>
      </c>
      <c r="BO396" s="110">
        <v>0</v>
      </c>
      <c r="BP396" s="46">
        <v>10292271.879999999</v>
      </c>
    </row>
    <row r="397" spans="1:68" x14ac:dyDescent="0.25">
      <c r="A397" s="107" t="s">
        <v>365</v>
      </c>
      <c r="B397" s="44" t="s">
        <v>234</v>
      </c>
      <c r="C397" s="109">
        <v>0</v>
      </c>
      <c r="D397" s="45">
        <v>0</v>
      </c>
      <c r="E397" s="45">
        <v>0</v>
      </c>
      <c r="F397" s="45">
        <v>0</v>
      </c>
      <c r="G397" s="45">
        <v>0</v>
      </c>
      <c r="H397" s="45">
        <v>14369.46</v>
      </c>
      <c r="I397" s="45">
        <v>24465.4</v>
      </c>
      <c r="J397" s="45">
        <v>30620.03</v>
      </c>
      <c r="K397" s="109">
        <v>0</v>
      </c>
      <c r="L397" s="45">
        <v>686155.51</v>
      </c>
      <c r="M397" s="45">
        <v>27192.780000000006</v>
      </c>
      <c r="N397" s="108">
        <v>0</v>
      </c>
      <c r="O397" s="45">
        <v>307918.19</v>
      </c>
      <c r="P397" s="45">
        <v>0</v>
      </c>
      <c r="Q397" s="45">
        <v>0</v>
      </c>
      <c r="R397" s="45">
        <v>0</v>
      </c>
      <c r="S397" s="45">
        <v>385.44</v>
      </c>
      <c r="T397" s="45">
        <v>137999.27000000002</v>
      </c>
      <c r="U397" s="45">
        <v>0</v>
      </c>
      <c r="V397" s="45">
        <v>0</v>
      </c>
      <c r="W397" s="45">
        <v>505251.32999999996</v>
      </c>
      <c r="X397" s="109">
        <v>0</v>
      </c>
      <c r="Y397" s="45">
        <v>0</v>
      </c>
      <c r="Z397" s="45">
        <v>839.68</v>
      </c>
      <c r="AA397" s="45">
        <v>305706.36</v>
      </c>
      <c r="AB397" s="45">
        <v>0</v>
      </c>
      <c r="AC397" s="45">
        <v>0</v>
      </c>
      <c r="AD397" s="109">
        <v>0</v>
      </c>
      <c r="AE397" s="45">
        <v>0</v>
      </c>
      <c r="AF397" s="45">
        <v>0</v>
      </c>
      <c r="AG397" s="45">
        <v>0</v>
      </c>
      <c r="AH397" s="45">
        <v>0</v>
      </c>
      <c r="AI397" s="45">
        <v>0</v>
      </c>
      <c r="AJ397" s="45">
        <v>0</v>
      </c>
      <c r="AK397" s="45">
        <v>0</v>
      </c>
      <c r="AL397" s="45">
        <v>173535.87</v>
      </c>
      <c r="AM397" s="45">
        <v>0</v>
      </c>
      <c r="AN397" s="45">
        <v>48039.950000000004</v>
      </c>
      <c r="AO397" s="45">
        <v>0</v>
      </c>
      <c r="AP397" s="45">
        <v>0</v>
      </c>
      <c r="AQ397" s="110">
        <v>2262479.27</v>
      </c>
      <c r="AR397" s="45">
        <v>1993341.53</v>
      </c>
      <c r="AS397" s="45">
        <v>1496017.2399999998</v>
      </c>
      <c r="AT397" s="45">
        <v>0</v>
      </c>
      <c r="AU397" s="45">
        <v>0</v>
      </c>
      <c r="AV397" s="45">
        <v>635883.12000000011</v>
      </c>
      <c r="AW397" s="45">
        <v>5852.48</v>
      </c>
      <c r="AX397" s="45">
        <v>4977.8200000000006</v>
      </c>
      <c r="AY397" s="45">
        <v>0</v>
      </c>
      <c r="AZ397" s="45">
        <v>0</v>
      </c>
      <c r="BA397" s="45">
        <v>0</v>
      </c>
      <c r="BB397" s="45">
        <v>0</v>
      </c>
      <c r="BC397" s="45">
        <v>60447.38</v>
      </c>
      <c r="BD397" s="45">
        <v>0</v>
      </c>
      <c r="BE397" s="45">
        <v>0</v>
      </c>
      <c r="BF397" s="45">
        <v>0</v>
      </c>
      <c r="BG397" s="45">
        <v>100.59</v>
      </c>
      <c r="BH397" s="45">
        <v>0</v>
      </c>
      <c r="BI397" s="45">
        <v>0</v>
      </c>
      <c r="BJ397" s="45">
        <v>1060361.3999999999</v>
      </c>
      <c r="BK397" s="110">
        <v>5256981.5600000005</v>
      </c>
      <c r="BL397" s="45">
        <v>0</v>
      </c>
      <c r="BM397" s="45">
        <v>0</v>
      </c>
      <c r="BN397" s="45">
        <v>0</v>
      </c>
      <c r="BO397" s="110">
        <v>0</v>
      </c>
      <c r="BP397" s="46">
        <v>7519460.8299999991</v>
      </c>
    </row>
    <row r="398" spans="1:68" x14ac:dyDescent="0.25">
      <c r="A398" s="107" t="s">
        <v>377</v>
      </c>
      <c r="B398" s="44" t="s">
        <v>175</v>
      </c>
      <c r="C398" s="109">
        <v>0</v>
      </c>
      <c r="D398" s="45">
        <v>0</v>
      </c>
      <c r="E398" s="45">
        <v>0</v>
      </c>
      <c r="F398" s="45">
        <v>0</v>
      </c>
      <c r="G398" s="45">
        <v>27016.070000000003</v>
      </c>
      <c r="H398" s="45">
        <v>50556.860000000008</v>
      </c>
      <c r="I398" s="45">
        <v>86171.010000000009</v>
      </c>
      <c r="J398" s="45">
        <v>107534.37000000001</v>
      </c>
      <c r="K398" s="109">
        <v>0</v>
      </c>
      <c r="L398" s="45">
        <v>835737.13</v>
      </c>
      <c r="M398" s="45">
        <v>32623.420000000002</v>
      </c>
      <c r="N398" s="108">
        <v>381.52</v>
      </c>
      <c r="O398" s="45">
        <v>328018.01</v>
      </c>
      <c r="P398" s="45">
        <v>0</v>
      </c>
      <c r="Q398" s="45">
        <v>0</v>
      </c>
      <c r="R398" s="45">
        <v>0</v>
      </c>
      <c r="S398" s="45">
        <v>0</v>
      </c>
      <c r="T398" s="45">
        <v>167793.52999999997</v>
      </c>
      <c r="U398" s="45">
        <v>0</v>
      </c>
      <c r="V398" s="45">
        <v>0</v>
      </c>
      <c r="W398" s="45">
        <v>612879.41</v>
      </c>
      <c r="X398" s="109">
        <v>0</v>
      </c>
      <c r="Y398" s="45">
        <v>0</v>
      </c>
      <c r="Z398" s="45">
        <v>0</v>
      </c>
      <c r="AA398" s="45">
        <v>373146.42000000004</v>
      </c>
      <c r="AB398" s="45">
        <v>0</v>
      </c>
      <c r="AC398" s="45">
        <v>0</v>
      </c>
      <c r="AD398" s="109">
        <v>0</v>
      </c>
      <c r="AE398" s="45">
        <v>0</v>
      </c>
      <c r="AF398" s="45">
        <v>0</v>
      </c>
      <c r="AG398" s="45">
        <v>0</v>
      </c>
      <c r="AH398" s="45">
        <v>0</v>
      </c>
      <c r="AI398" s="45">
        <v>0</v>
      </c>
      <c r="AJ398" s="45">
        <v>0</v>
      </c>
      <c r="AK398" s="45">
        <v>0</v>
      </c>
      <c r="AL398" s="45">
        <v>210996.02999999997</v>
      </c>
      <c r="AM398" s="45">
        <v>0</v>
      </c>
      <c r="AN398" s="45">
        <v>64596.55000000001</v>
      </c>
      <c r="AO398" s="45">
        <v>0.95</v>
      </c>
      <c r="AP398" s="45">
        <v>0</v>
      </c>
      <c r="AQ398" s="110">
        <v>2897451.2799999993</v>
      </c>
      <c r="AR398" s="45">
        <v>233024.72999999998</v>
      </c>
      <c r="AS398" s="45">
        <v>72744.959999999992</v>
      </c>
      <c r="AT398" s="45">
        <v>0</v>
      </c>
      <c r="AU398" s="45">
        <v>0</v>
      </c>
      <c r="AV398" s="45">
        <v>28671.469999999998</v>
      </c>
      <c r="AW398" s="45">
        <v>-975.16</v>
      </c>
      <c r="AX398" s="45">
        <v>-599.1</v>
      </c>
      <c r="AY398" s="45">
        <v>0</v>
      </c>
      <c r="AZ398" s="45">
        <v>0</v>
      </c>
      <c r="BA398" s="45">
        <v>0</v>
      </c>
      <c r="BB398" s="45">
        <v>0</v>
      </c>
      <c r="BC398" s="45">
        <v>151612.28</v>
      </c>
      <c r="BD398" s="45">
        <v>0</v>
      </c>
      <c r="BE398" s="45">
        <v>0</v>
      </c>
      <c r="BF398" s="45">
        <v>0</v>
      </c>
      <c r="BG398" s="45">
        <v>0.77</v>
      </c>
      <c r="BH398" s="45">
        <v>0</v>
      </c>
      <c r="BI398" s="45">
        <v>0</v>
      </c>
      <c r="BJ398" s="45">
        <v>48473.189999999995</v>
      </c>
      <c r="BK398" s="110">
        <v>532953.14</v>
      </c>
      <c r="BL398" s="45">
        <v>0</v>
      </c>
      <c r="BM398" s="45">
        <v>0</v>
      </c>
      <c r="BN398" s="45">
        <v>0</v>
      </c>
      <c r="BO398" s="110">
        <v>0</v>
      </c>
      <c r="BP398" s="46">
        <v>3430404.42</v>
      </c>
    </row>
    <row r="399" spans="1:68" x14ac:dyDescent="0.25">
      <c r="A399" s="107" t="s">
        <v>375</v>
      </c>
      <c r="B399" s="44" t="s">
        <v>173</v>
      </c>
      <c r="C399" s="109">
        <v>0</v>
      </c>
      <c r="D399" s="45">
        <v>0</v>
      </c>
      <c r="E399" s="45">
        <v>0</v>
      </c>
      <c r="F399" s="45">
        <v>0</v>
      </c>
      <c r="G399" s="45">
        <v>0</v>
      </c>
      <c r="H399" s="45">
        <v>10935.769999999997</v>
      </c>
      <c r="I399" s="45">
        <v>17829.560000000001</v>
      </c>
      <c r="J399" s="45">
        <v>23219.93</v>
      </c>
      <c r="K399" s="109">
        <v>0</v>
      </c>
      <c r="L399" s="45">
        <v>574706.62</v>
      </c>
      <c r="M399" s="45">
        <v>23696.36</v>
      </c>
      <c r="N399" s="108">
        <v>0</v>
      </c>
      <c r="O399" s="45">
        <v>272288.87</v>
      </c>
      <c r="P399" s="45">
        <v>0</v>
      </c>
      <c r="Q399" s="45">
        <v>0</v>
      </c>
      <c r="R399" s="45">
        <v>0</v>
      </c>
      <c r="S399" s="45">
        <v>0</v>
      </c>
      <c r="T399" s="45">
        <v>121933.12000000001</v>
      </c>
      <c r="U399" s="45">
        <v>0</v>
      </c>
      <c r="V399" s="45">
        <v>0</v>
      </c>
      <c r="W399" s="45">
        <v>443527.16999999993</v>
      </c>
      <c r="X399" s="140">
        <v>69299.760000000009</v>
      </c>
      <c r="Y399" s="45">
        <v>0</v>
      </c>
      <c r="Z399" s="45">
        <v>0</v>
      </c>
      <c r="AA399" s="45">
        <v>272755.92</v>
      </c>
      <c r="AB399" s="45">
        <v>0</v>
      </c>
      <c r="AC399" s="45">
        <v>0</v>
      </c>
      <c r="AD399" s="109">
        <v>0</v>
      </c>
      <c r="AE399" s="45">
        <v>0</v>
      </c>
      <c r="AF399" s="45">
        <v>0</v>
      </c>
      <c r="AG399" s="45">
        <v>0</v>
      </c>
      <c r="AH399" s="45">
        <v>0</v>
      </c>
      <c r="AI399" s="45">
        <v>0</v>
      </c>
      <c r="AJ399" s="45">
        <v>0</v>
      </c>
      <c r="AK399" s="45">
        <v>0</v>
      </c>
      <c r="AL399" s="45">
        <v>154110.09999999998</v>
      </c>
      <c r="AM399" s="45">
        <v>0</v>
      </c>
      <c r="AN399" s="45">
        <v>42513.929999999993</v>
      </c>
      <c r="AO399" s="45">
        <v>0</v>
      </c>
      <c r="AP399" s="45">
        <v>0</v>
      </c>
      <c r="AQ399" s="110">
        <v>2026817.1099999999</v>
      </c>
      <c r="AR399" s="45">
        <v>47.17</v>
      </c>
      <c r="AS399" s="45">
        <v>32.57</v>
      </c>
      <c r="AT399" s="45">
        <v>0</v>
      </c>
      <c r="AU399" s="45">
        <v>0</v>
      </c>
      <c r="AV399" s="45">
        <v>34.31</v>
      </c>
      <c r="AW399" s="45">
        <v>0</v>
      </c>
      <c r="AX399" s="45">
        <v>0</v>
      </c>
      <c r="AY399" s="45">
        <v>0</v>
      </c>
      <c r="AZ399" s="45">
        <v>0</v>
      </c>
      <c r="BA399" s="45">
        <v>0</v>
      </c>
      <c r="BB399" s="45">
        <v>0</v>
      </c>
      <c r="BC399" s="45">
        <v>48231.45</v>
      </c>
      <c r="BD399" s="45">
        <v>0</v>
      </c>
      <c r="BE399" s="45">
        <v>0</v>
      </c>
      <c r="BF399" s="45">
        <v>0</v>
      </c>
      <c r="BG399" s="45">
        <v>0</v>
      </c>
      <c r="BH399" s="45">
        <v>0</v>
      </c>
      <c r="BI399" s="45">
        <v>0</v>
      </c>
      <c r="BJ399" s="45">
        <v>45.870000000000005</v>
      </c>
      <c r="BK399" s="110">
        <v>48391.37</v>
      </c>
      <c r="BL399" s="45">
        <v>0</v>
      </c>
      <c r="BM399" s="45">
        <v>0</v>
      </c>
      <c r="BN399" s="45">
        <v>0</v>
      </c>
      <c r="BO399" s="110">
        <v>0</v>
      </c>
      <c r="BP399" s="46">
        <v>2075208.4799999997</v>
      </c>
    </row>
    <row r="400" spans="1:68" x14ac:dyDescent="0.25">
      <c r="A400" s="107" t="s">
        <v>376</v>
      </c>
      <c r="B400" s="44" t="s">
        <v>174</v>
      </c>
      <c r="C400" s="109">
        <v>0</v>
      </c>
      <c r="D400" s="45">
        <v>0</v>
      </c>
      <c r="E400" s="45">
        <v>0</v>
      </c>
      <c r="F400" s="45">
        <v>0</v>
      </c>
      <c r="G400" s="45">
        <v>54019.4</v>
      </c>
      <c r="H400" s="45">
        <v>33836</v>
      </c>
      <c r="I400" s="45">
        <v>54689.17</v>
      </c>
      <c r="J400" s="45">
        <v>69848.349999999991</v>
      </c>
      <c r="K400" s="109">
        <v>0</v>
      </c>
      <c r="L400" s="45">
        <v>1599031</v>
      </c>
      <c r="M400" s="45">
        <v>65339.17</v>
      </c>
      <c r="N400" s="108">
        <v>0</v>
      </c>
      <c r="O400" s="45">
        <v>663096.42000000004</v>
      </c>
      <c r="P400" s="45">
        <v>0</v>
      </c>
      <c r="Q400" s="45">
        <v>0</v>
      </c>
      <c r="R400" s="45">
        <v>0</v>
      </c>
      <c r="S400" s="45">
        <v>1022.6</v>
      </c>
      <c r="T400" s="45">
        <v>322574.01</v>
      </c>
      <c r="U400" s="45">
        <v>0</v>
      </c>
      <c r="V400" s="45">
        <v>0</v>
      </c>
      <c r="W400" s="45">
        <v>1188995.1200000001</v>
      </c>
      <c r="X400" s="140">
        <v>181478.8</v>
      </c>
      <c r="Y400" s="45">
        <v>0</v>
      </c>
      <c r="Z400" s="45">
        <v>2701.12</v>
      </c>
      <c r="AA400" s="45">
        <v>706172.93000000017</v>
      </c>
      <c r="AB400" s="45">
        <v>0</v>
      </c>
      <c r="AC400" s="45">
        <v>0</v>
      </c>
      <c r="AD400" s="109">
        <v>0</v>
      </c>
      <c r="AE400" s="45">
        <v>0</v>
      </c>
      <c r="AF400" s="45">
        <v>0</v>
      </c>
      <c r="AG400" s="45">
        <v>0</v>
      </c>
      <c r="AH400" s="45">
        <v>0</v>
      </c>
      <c r="AI400" s="45">
        <v>0</v>
      </c>
      <c r="AJ400" s="45">
        <v>0</v>
      </c>
      <c r="AK400" s="45">
        <v>0</v>
      </c>
      <c r="AL400" s="45">
        <v>406171.26000000007</v>
      </c>
      <c r="AM400" s="45">
        <v>16.5</v>
      </c>
      <c r="AN400" s="45">
        <v>114491.49</v>
      </c>
      <c r="AO400" s="45">
        <v>0</v>
      </c>
      <c r="AP400" s="45">
        <v>0</v>
      </c>
      <c r="AQ400" s="110">
        <v>5463483.3400000008</v>
      </c>
      <c r="AR400" s="45">
        <v>310236.89999999997</v>
      </c>
      <c r="AS400" s="45">
        <v>200075.02000000002</v>
      </c>
      <c r="AT400" s="45">
        <v>0</v>
      </c>
      <c r="AU400" s="45">
        <v>0</v>
      </c>
      <c r="AV400" s="45">
        <v>77334.91</v>
      </c>
      <c r="AW400" s="45">
        <v>16248.949999999999</v>
      </c>
      <c r="AX400" s="45">
        <v>10908.119999999999</v>
      </c>
      <c r="AY400" s="45">
        <v>0</v>
      </c>
      <c r="AZ400" s="45">
        <v>0</v>
      </c>
      <c r="BA400" s="45">
        <v>0</v>
      </c>
      <c r="BB400" s="45">
        <v>0</v>
      </c>
      <c r="BC400" s="45">
        <v>102681.78000000001</v>
      </c>
      <c r="BD400" s="45">
        <v>0</v>
      </c>
      <c r="BE400" s="45">
        <v>0</v>
      </c>
      <c r="BF400" s="45">
        <v>0</v>
      </c>
      <c r="BG400" s="45">
        <v>105.07</v>
      </c>
      <c r="BH400" s="45">
        <v>0</v>
      </c>
      <c r="BI400" s="45">
        <v>0</v>
      </c>
      <c r="BJ400" s="45">
        <v>103977.17</v>
      </c>
      <c r="BK400" s="110">
        <v>821567.91999999981</v>
      </c>
      <c r="BL400" s="45">
        <v>0</v>
      </c>
      <c r="BM400" s="45">
        <v>0</v>
      </c>
      <c r="BN400" s="45">
        <v>0</v>
      </c>
      <c r="BO400" s="110">
        <v>0</v>
      </c>
      <c r="BP400" s="46">
        <v>6285051.2599999998</v>
      </c>
    </row>
    <row r="401" spans="1:68" x14ac:dyDescent="0.25">
      <c r="A401" s="107" t="s">
        <v>372</v>
      </c>
      <c r="B401" s="44" t="s">
        <v>170</v>
      </c>
      <c r="C401" s="109">
        <v>0</v>
      </c>
      <c r="D401" s="45">
        <v>0</v>
      </c>
      <c r="E401" s="45">
        <v>0</v>
      </c>
      <c r="F401" s="45">
        <v>0</v>
      </c>
      <c r="G401" s="45">
        <v>8843.51</v>
      </c>
      <c r="H401" s="45">
        <v>9875.51</v>
      </c>
      <c r="I401" s="45">
        <v>16531.389999999996</v>
      </c>
      <c r="J401" s="45">
        <v>21155.14</v>
      </c>
      <c r="K401" s="109">
        <v>0</v>
      </c>
      <c r="L401" s="45">
        <v>667531.1100000001</v>
      </c>
      <c r="M401" s="45">
        <v>27150.059999999998</v>
      </c>
      <c r="N401" s="108">
        <v>0</v>
      </c>
      <c r="O401" s="45">
        <v>287781.49</v>
      </c>
      <c r="P401" s="45">
        <v>0</v>
      </c>
      <c r="Q401" s="45">
        <v>0</v>
      </c>
      <c r="R401" s="45">
        <v>0</v>
      </c>
      <c r="S401" s="45">
        <v>0</v>
      </c>
      <c r="T401" s="45">
        <v>137653.29999999999</v>
      </c>
      <c r="U401" s="45">
        <v>0</v>
      </c>
      <c r="V401" s="45">
        <v>0</v>
      </c>
      <c r="W401" s="45">
        <v>503640.81</v>
      </c>
      <c r="X401" s="140">
        <v>77735.47</v>
      </c>
      <c r="Y401" s="45">
        <v>0</v>
      </c>
      <c r="Z401" s="45">
        <v>0</v>
      </c>
      <c r="AA401" s="45">
        <v>304439.67</v>
      </c>
      <c r="AB401" s="45">
        <v>0</v>
      </c>
      <c r="AC401" s="45">
        <v>0</v>
      </c>
      <c r="AD401" s="109">
        <v>0</v>
      </c>
      <c r="AE401" s="45">
        <v>0</v>
      </c>
      <c r="AF401" s="45">
        <v>0</v>
      </c>
      <c r="AG401" s="45">
        <v>0</v>
      </c>
      <c r="AH401" s="45">
        <v>0</v>
      </c>
      <c r="AI401" s="45">
        <v>0</v>
      </c>
      <c r="AJ401" s="45">
        <v>0</v>
      </c>
      <c r="AK401" s="45">
        <v>0</v>
      </c>
      <c r="AL401" s="45">
        <v>173542.22</v>
      </c>
      <c r="AM401" s="45">
        <v>0</v>
      </c>
      <c r="AN401" s="45">
        <v>48475.009999999995</v>
      </c>
      <c r="AO401" s="45">
        <v>0</v>
      </c>
      <c r="AP401" s="45">
        <v>0</v>
      </c>
      <c r="AQ401" s="110">
        <v>2284354.69</v>
      </c>
      <c r="AR401" s="45">
        <v>77007.780000000013</v>
      </c>
      <c r="AS401" s="45">
        <v>16431.11</v>
      </c>
      <c r="AT401" s="45">
        <v>0</v>
      </c>
      <c r="AU401" s="45">
        <v>0</v>
      </c>
      <c r="AV401" s="45">
        <v>7467.65</v>
      </c>
      <c r="AW401" s="45">
        <v>0</v>
      </c>
      <c r="AX401" s="45">
        <v>0</v>
      </c>
      <c r="AY401" s="45">
        <v>0</v>
      </c>
      <c r="AZ401" s="45">
        <v>0</v>
      </c>
      <c r="BA401" s="45">
        <v>0</v>
      </c>
      <c r="BB401" s="45">
        <v>0</v>
      </c>
      <c r="BC401" s="45">
        <v>57094.149999999994</v>
      </c>
      <c r="BD401" s="45">
        <v>0</v>
      </c>
      <c r="BE401" s="45">
        <v>0</v>
      </c>
      <c r="BF401" s="45">
        <v>0</v>
      </c>
      <c r="BG401" s="45">
        <v>0</v>
      </c>
      <c r="BH401" s="45">
        <v>0</v>
      </c>
      <c r="BI401" s="45">
        <v>0</v>
      </c>
      <c r="BJ401" s="45">
        <v>12888.570000000003</v>
      </c>
      <c r="BK401" s="110">
        <v>170889.25999999998</v>
      </c>
      <c r="BL401" s="45">
        <v>0</v>
      </c>
      <c r="BM401" s="45">
        <v>0</v>
      </c>
      <c r="BN401" s="45">
        <v>0</v>
      </c>
      <c r="BO401" s="110">
        <v>0</v>
      </c>
      <c r="BP401" s="46">
        <v>2455243.9499999997</v>
      </c>
    </row>
    <row r="402" spans="1:68" x14ac:dyDescent="0.25">
      <c r="A402" s="107" t="s">
        <v>374</v>
      </c>
      <c r="B402" s="44" t="s">
        <v>172</v>
      </c>
      <c r="C402" s="109">
        <v>0</v>
      </c>
      <c r="D402" s="45">
        <v>0</v>
      </c>
      <c r="E402" s="45">
        <v>0</v>
      </c>
      <c r="F402" s="45">
        <v>0</v>
      </c>
      <c r="G402" s="45">
        <v>19019.89</v>
      </c>
      <c r="H402" s="45">
        <v>35072.6</v>
      </c>
      <c r="I402" s="45">
        <v>56671.229999999996</v>
      </c>
      <c r="J402" s="45">
        <v>75195.98000000001</v>
      </c>
      <c r="K402" s="109">
        <v>0</v>
      </c>
      <c r="L402" s="45">
        <v>755718.68</v>
      </c>
      <c r="M402" s="45">
        <v>30140.959999999995</v>
      </c>
      <c r="N402" s="108">
        <v>0</v>
      </c>
      <c r="O402" s="45">
        <v>234121.57</v>
      </c>
      <c r="P402" s="45">
        <v>0</v>
      </c>
      <c r="Q402" s="45">
        <v>0</v>
      </c>
      <c r="R402" s="45">
        <v>0</v>
      </c>
      <c r="S402" s="45">
        <v>411.34</v>
      </c>
      <c r="T402" s="45">
        <v>144726.87999999998</v>
      </c>
      <c r="U402" s="45">
        <v>0</v>
      </c>
      <c r="V402" s="45">
        <v>0</v>
      </c>
      <c r="W402" s="45">
        <v>562061.80999999994</v>
      </c>
      <c r="X402" s="109">
        <v>0</v>
      </c>
      <c r="Y402" s="45">
        <v>0</v>
      </c>
      <c r="Z402" s="45">
        <v>641.47</v>
      </c>
      <c r="AA402" s="45">
        <v>336540.51</v>
      </c>
      <c r="AB402" s="45">
        <v>0</v>
      </c>
      <c r="AC402" s="45">
        <v>0</v>
      </c>
      <c r="AD402" s="109">
        <v>0</v>
      </c>
      <c r="AE402" s="45">
        <v>0</v>
      </c>
      <c r="AF402" s="45">
        <v>0</v>
      </c>
      <c r="AG402" s="45">
        <v>0</v>
      </c>
      <c r="AH402" s="45">
        <v>0</v>
      </c>
      <c r="AI402" s="45">
        <v>0</v>
      </c>
      <c r="AJ402" s="45">
        <v>0</v>
      </c>
      <c r="AK402" s="45">
        <v>0</v>
      </c>
      <c r="AL402" s="45">
        <v>192677.31</v>
      </c>
      <c r="AM402" s="45">
        <v>0</v>
      </c>
      <c r="AN402" s="45">
        <v>52042.05</v>
      </c>
      <c r="AO402" s="45">
        <v>3123.34</v>
      </c>
      <c r="AP402" s="45">
        <v>0</v>
      </c>
      <c r="AQ402" s="110">
        <v>2498165.62</v>
      </c>
      <c r="AR402" s="45">
        <v>95670</v>
      </c>
      <c r="AS402" s="45">
        <v>65886.210000000006</v>
      </c>
      <c r="AT402" s="45">
        <v>0</v>
      </c>
      <c r="AU402" s="45">
        <v>0</v>
      </c>
      <c r="AV402" s="45">
        <v>15326.350000000002</v>
      </c>
      <c r="AW402" s="45">
        <v>3755.11</v>
      </c>
      <c r="AX402" s="45">
        <v>2461.83</v>
      </c>
      <c r="AY402" s="45">
        <v>0</v>
      </c>
      <c r="AZ402" s="45">
        <v>0</v>
      </c>
      <c r="BA402" s="45">
        <v>0</v>
      </c>
      <c r="BB402" s="45">
        <v>0</v>
      </c>
      <c r="BC402" s="45">
        <v>86421.2</v>
      </c>
      <c r="BD402" s="45">
        <v>0</v>
      </c>
      <c r="BE402" s="45">
        <v>0</v>
      </c>
      <c r="BF402" s="45">
        <v>0</v>
      </c>
      <c r="BG402" s="45">
        <v>1246.5900000000001</v>
      </c>
      <c r="BH402" s="45">
        <v>0</v>
      </c>
      <c r="BI402" s="45">
        <v>0</v>
      </c>
      <c r="BJ402" s="45">
        <v>26938.12</v>
      </c>
      <c r="BK402" s="110">
        <v>297705.41000000003</v>
      </c>
      <c r="BL402" s="45">
        <v>0</v>
      </c>
      <c r="BM402" s="45">
        <v>0</v>
      </c>
      <c r="BN402" s="45">
        <v>0</v>
      </c>
      <c r="BO402" s="110">
        <v>0</v>
      </c>
      <c r="BP402" s="46">
        <v>2795871.0300000003</v>
      </c>
    </row>
    <row r="403" spans="1:68" x14ac:dyDescent="0.25">
      <c r="A403" s="111" t="s">
        <v>400</v>
      </c>
      <c r="B403" s="112" t="s">
        <v>213</v>
      </c>
      <c r="C403" s="109">
        <v>45932.880000000005</v>
      </c>
      <c r="D403" s="141">
        <v>0</v>
      </c>
      <c r="E403" s="141">
        <v>0</v>
      </c>
      <c r="F403" s="141">
        <v>0</v>
      </c>
      <c r="G403" s="141">
        <v>386311.07000000007</v>
      </c>
      <c r="H403" s="141">
        <v>153454.77999999997</v>
      </c>
      <c r="I403" s="141">
        <v>244371.11000000002</v>
      </c>
      <c r="J403" s="141">
        <v>309882.29000000004</v>
      </c>
      <c r="K403" s="109">
        <v>24899.369999999995</v>
      </c>
      <c r="L403" s="141">
        <v>1993630.7</v>
      </c>
      <c r="M403" s="141">
        <v>79248.709999999992</v>
      </c>
      <c r="N403" s="141">
        <v>89509.9</v>
      </c>
      <c r="O403" s="141">
        <v>926462.54999999993</v>
      </c>
      <c r="P403" s="141">
        <v>0</v>
      </c>
      <c r="Q403" s="141">
        <v>0</v>
      </c>
      <c r="R403" s="141">
        <v>0</v>
      </c>
      <c r="S403" s="141">
        <v>0</v>
      </c>
      <c r="T403" s="109">
        <v>0</v>
      </c>
      <c r="U403" s="141">
        <v>0</v>
      </c>
      <c r="V403" s="141">
        <v>0</v>
      </c>
      <c r="W403" s="141">
        <v>1438891.9400000002</v>
      </c>
      <c r="X403" s="109">
        <v>0</v>
      </c>
      <c r="Y403" s="141">
        <v>0</v>
      </c>
      <c r="Z403" s="141">
        <v>0</v>
      </c>
      <c r="AA403" s="141">
        <v>854315.97</v>
      </c>
      <c r="AB403" s="141">
        <v>0</v>
      </c>
      <c r="AC403" s="141">
        <v>0</v>
      </c>
      <c r="AD403" s="109">
        <v>0</v>
      </c>
      <c r="AE403" s="141">
        <v>0</v>
      </c>
      <c r="AF403" s="141">
        <v>0</v>
      </c>
      <c r="AG403" s="141">
        <v>0</v>
      </c>
      <c r="AH403" s="141">
        <v>0</v>
      </c>
      <c r="AI403" s="141">
        <v>0</v>
      </c>
      <c r="AJ403" s="141">
        <v>0</v>
      </c>
      <c r="AK403" s="141">
        <v>0</v>
      </c>
      <c r="AL403" s="141">
        <v>491158.69000000006</v>
      </c>
      <c r="AM403" s="141">
        <v>0</v>
      </c>
      <c r="AN403" s="141">
        <v>153427.85999999999</v>
      </c>
      <c r="AO403" s="141">
        <v>0</v>
      </c>
      <c r="AP403" s="141">
        <v>0</v>
      </c>
      <c r="AQ403" s="142">
        <v>7191497.8200000003</v>
      </c>
      <c r="AR403" s="141">
        <v>5674802.4500000011</v>
      </c>
      <c r="AS403" s="141">
        <v>2347864.8900000006</v>
      </c>
      <c r="AT403" s="141">
        <v>0</v>
      </c>
      <c r="AU403" s="141">
        <v>0</v>
      </c>
      <c r="AV403" s="141">
        <v>933707.09</v>
      </c>
      <c r="AW403" s="141">
        <v>4122.8199999999988</v>
      </c>
      <c r="AX403" s="141">
        <v>2759.01</v>
      </c>
      <c r="AY403" s="141">
        <v>0</v>
      </c>
      <c r="AZ403" s="141">
        <v>0</v>
      </c>
      <c r="BA403" s="141">
        <v>0</v>
      </c>
      <c r="BB403" s="141">
        <v>0</v>
      </c>
      <c r="BC403" s="141">
        <v>837445.36</v>
      </c>
      <c r="BD403" s="141">
        <v>0</v>
      </c>
      <c r="BE403" s="141">
        <v>0</v>
      </c>
      <c r="BF403" s="141">
        <v>0</v>
      </c>
      <c r="BG403" s="141">
        <v>1702.6099999999997</v>
      </c>
      <c r="BH403" s="141">
        <v>0</v>
      </c>
      <c r="BI403" s="141">
        <v>0</v>
      </c>
      <c r="BJ403" s="141">
        <v>1468709.01</v>
      </c>
      <c r="BK403" s="142">
        <v>11271113.24</v>
      </c>
      <c r="BL403" s="141">
        <v>0</v>
      </c>
      <c r="BM403" s="141">
        <v>0</v>
      </c>
      <c r="BN403" s="141">
        <v>0</v>
      </c>
      <c r="BO403" s="142">
        <v>0</v>
      </c>
      <c r="BP403" s="143">
        <v>18462611.059999999</v>
      </c>
    </row>
    <row r="404" spans="1:68" x14ac:dyDescent="0.25">
      <c r="A404" s="107" t="s">
        <v>401</v>
      </c>
      <c r="B404" s="44" t="s">
        <v>226</v>
      </c>
      <c r="C404" s="109">
        <v>0</v>
      </c>
      <c r="D404" s="45">
        <v>0</v>
      </c>
      <c r="E404" s="45">
        <v>0</v>
      </c>
      <c r="F404" s="45">
        <v>0</v>
      </c>
      <c r="G404" s="45">
        <v>48299.040000000008</v>
      </c>
      <c r="H404" s="45">
        <v>25933.62</v>
      </c>
      <c r="I404" s="45">
        <v>43482.52</v>
      </c>
      <c r="J404" s="45">
        <v>55160.11</v>
      </c>
      <c r="K404" s="109">
        <v>0</v>
      </c>
      <c r="L404" s="45">
        <v>537990.86</v>
      </c>
      <c r="M404" s="45">
        <v>21331.89</v>
      </c>
      <c r="N404" s="108">
        <v>0</v>
      </c>
      <c r="O404" s="45">
        <v>244540.36000000004</v>
      </c>
      <c r="P404" s="45">
        <v>0</v>
      </c>
      <c r="Q404" s="45">
        <v>0</v>
      </c>
      <c r="R404" s="45">
        <v>0</v>
      </c>
      <c r="S404" s="45">
        <v>0</v>
      </c>
      <c r="T404" s="45">
        <v>106675.76</v>
      </c>
      <c r="U404" s="45">
        <v>0</v>
      </c>
      <c r="V404" s="45">
        <v>0</v>
      </c>
      <c r="W404" s="45">
        <v>391338.7</v>
      </c>
      <c r="X404" s="109">
        <v>0</v>
      </c>
      <c r="Y404" s="45">
        <v>0</v>
      </c>
      <c r="Z404" s="45">
        <v>0</v>
      </c>
      <c r="AA404" s="45">
        <v>231807.67999999996</v>
      </c>
      <c r="AB404" s="45">
        <v>0</v>
      </c>
      <c r="AC404" s="45">
        <v>0</v>
      </c>
      <c r="AD404" s="109">
        <v>893.3</v>
      </c>
      <c r="AE404" s="45">
        <v>0</v>
      </c>
      <c r="AF404" s="45">
        <v>0</v>
      </c>
      <c r="AG404" s="45">
        <v>0</v>
      </c>
      <c r="AH404" s="45">
        <v>0</v>
      </c>
      <c r="AI404" s="45">
        <v>0</v>
      </c>
      <c r="AJ404" s="45">
        <v>0</v>
      </c>
      <c r="AK404" s="45">
        <v>0</v>
      </c>
      <c r="AL404" s="45">
        <v>134177.97</v>
      </c>
      <c r="AM404" s="45">
        <v>0</v>
      </c>
      <c r="AN404" s="45">
        <v>37769.279999999999</v>
      </c>
      <c r="AO404" s="45">
        <v>1360.7</v>
      </c>
      <c r="AP404" s="45">
        <v>0</v>
      </c>
      <c r="AQ404" s="110">
        <v>1880761.7900000005</v>
      </c>
      <c r="AR404" s="45">
        <v>785674.06000000017</v>
      </c>
      <c r="AS404" s="45">
        <v>119251.88000000002</v>
      </c>
      <c r="AT404" s="45">
        <v>0</v>
      </c>
      <c r="AU404" s="45">
        <v>0</v>
      </c>
      <c r="AV404" s="45">
        <v>229588.12999999998</v>
      </c>
      <c r="AW404" s="45">
        <v>0</v>
      </c>
      <c r="AX404" s="45">
        <v>0</v>
      </c>
      <c r="AY404" s="45">
        <v>0</v>
      </c>
      <c r="AZ404" s="45">
        <v>0</v>
      </c>
      <c r="BA404" s="45">
        <v>0</v>
      </c>
      <c r="BB404" s="45">
        <v>0</v>
      </c>
      <c r="BC404" s="45">
        <v>81756.19</v>
      </c>
      <c r="BD404" s="45">
        <v>0</v>
      </c>
      <c r="BE404" s="45">
        <v>0</v>
      </c>
      <c r="BF404" s="45">
        <v>0</v>
      </c>
      <c r="BG404" s="45">
        <v>76.87</v>
      </c>
      <c r="BH404" s="45">
        <v>0</v>
      </c>
      <c r="BI404" s="45">
        <v>0</v>
      </c>
      <c r="BJ404" s="45">
        <v>382120.83000000007</v>
      </c>
      <c r="BK404" s="110">
        <v>1598467.9600000004</v>
      </c>
      <c r="BL404" s="45">
        <v>0</v>
      </c>
      <c r="BM404" s="45">
        <v>0</v>
      </c>
      <c r="BN404" s="45">
        <v>0</v>
      </c>
      <c r="BO404" s="110">
        <v>0</v>
      </c>
      <c r="BP404" s="46">
        <v>3479229.7500000005</v>
      </c>
    </row>
    <row r="405" spans="1:68" x14ac:dyDescent="0.25">
      <c r="A405" s="107" t="s">
        <v>402</v>
      </c>
      <c r="B405" s="44" t="s">
        <v>227</v>
      </c>
      <c r="C405" s="109">
        <v>0</v>
      </c>
      <c r="D405" s="45">
        <v>0</v>
      </c>
      <c r="E405" s="45">
        <v>0</v>
      </c>
      <c r="F405" s="45">
        <v>0</v>
      </c>
      <c r="G405" s="45">
        <v>36914.06</v>
      </c>
      <c r="H405" s="45">
        <v>32184.119999999995</v>
      </c>
      <c r="I405" s="45">
        <v>53515.54</v>
      </c>
      <c r="J405" s="45">
        <v>68730.740000000005</v>
      </c>
      <c r="K405" s="109">
        <v>0</v>
      </c>
      <c r="L405" s="45">
        <v>654012.92999999982</v>
      </c>
      <c r="M405" s="45">
        <v>27058.920000000002</v>
      </c>
      <c r="N405" s="108">
        <v>0</v>
      </c>
      <c r="O405" s="45">
        <v>378953.07</v>
      </c>
      <c r="P405" s="45">
        <v>0</v>
      </c>
      <c r="Q405" s="45">
        <v>0</v>
      </c>
      <c r="R405" s="45">
        <v>0</v>
      </c>
      <c r="S405" s="45">
        <v>0</v>
      </c>
      <c r="T405" s="45">
        <v>135752.94000000003</v>
      </c>
      <c r="U405" s="45">
        <v>0</v>
      </c>
      <c r="V405" s="45">
        <v>0</v>
      </c>
      <c r="W405" s="45">
        <v>496540.06999999995</v>
      </c>
      <c r="X405" s="109">
        <v>0</v>
      </c>
      <c r="Y405" s="45">
        <v>0</v>
      </c>
      <c r="Z405" s="45">
        <v>0</v>
      </c>
      <c r="AA405" s="45">
        <v>301055.35000000003</v>
      </c>
      <c r="AB405" s="45">
        <v>0</v>
      </c>
      <c r="AC405" s="45">
        <v>0</v>
      </c>
      <c r="AD405" s="109">
        <v>0</v>
      </c>
      <c r="AE405" s="45">
        <v>0</v>
      </c>
      <c r="AF405" s="45">
        <v>0</v>
      </c>
      <c r="AG405" s="45">
        <v>0</v>
      </c>
      <c r="AH405" s="45">
        <v>0</v>
      </c>
      <c r="AI405" s="45">
        <v>0</v>
      </c>
      <c r="AJ405" s="45">
        <v>0</v>
      </c>
      <c r="AK405" s="45">
        <v>0</v>
      </c>
      <c r="AL405" s="45">
        <v>171276.2</v>
      </c>
      <c r="AM405" s="45">
        <v>634.33999999999992</v>
      </c>
      <c r="AN405" s="45">
        <v>47558.990000000005</v>
      </c>
      <c r="AO405" s="45">
        <v>5769.36</v>
      </c>
      <c r="AP405" s="45">
        <v>0</v>
      </c>
      <c r="AQ405" s="110">
        <v>2409956.63</v>
      </c>
      <c r="AR405" s="45">
        <v>832053.41999999981</v>
      </c>
      <c r="AS405" s="45">
        <v>176749.25999999998</v>
      </c>
      <c r="AT405" s="45">
        <v>0</v>
      </c>
      <c r="AU405" s="45">
        <v>0</v>
      </c>
      <c r="AV405" s="45">
        <v>292242.69</v>
      </c>
      <c r="AW405" s="45">
        <v>7766.7900000000009</v>
      </c>
      <c r="AX405" s="45">
        <v>5271.86</v>
      </c>
      <c r="AY405" s="45">
        <v>0</v>
      </c>
      <c r="AZ405" s="45">
        <v>0</v>
      </c>
      <c r="BA405" s="45">
        <v>0</v>
      </c>
      <c r="BB405" s="45">
        <v>0</v>
      </c>
      <c r="BC405" s="45">
        <v>120769.95999999999</v>
      </c>
      <c r="BD405" s="45">
        <v>0</v>
      </c>
      <c r="BE405" s="45">
        <v>0</v>
      </c>
      <c r="BF405" s="45">
        <v>0</v>
      </c>
      <c r="BG405" s="45">
        <v>150.88999999999999</v>
      </c>
      <c r="BH405" s="45">
        <v>0</v>
      </c>
      <c r="BI405" s="45">
        <v>0</v>
      </c>
      <c r="BJ405" s="45">
        <v>487453.44999999995</v>
      </c>
      <c r="BK405" s="110">
        <v>1922458.32</v>
      </c>
      <c r="BL405" s="45">
        <v>0</v>
      </c>
      <c r="BM405" s="45">
        <v>0</v>
      </c>
      <c r="BN405" s="45">
        <v>0</v>
      </c>
      <c r="BO405" s="110">
        <v>0</v>
      </c>
      <c r="BP405" s="46">
        <v>4332414.9499999993</v>
      </c>
    </row>
    <row r="406" spans="1:68" x14ac:dyDescent="0.25">
      <c r="A406" s="107" t="s">
        <v>392</v>
      </c>
      <c r="B406" s="44" t="s">
        <v>197</v>
      </c>
      <c r="C406" s="109">
        <v>0</v>
      </c>
      <c r="D406" s="45">
        <v>0</v>
      </c>
      <c r="E406" s="45">
        <v>0</v>
      </c>
      <c r="F406" s="45">
        <v>0</v>
      </c>
      <c r="G406" s="45">
        <v>-227.16</v>
      </c>
      <c r="H406" s="45">
        <v>13655.769999999999</v>
      </c>
      <c r="I406" s="45">
        <v>24853.660000000003</v>
      </c>
      <c r="J406" s="45">
        <v>29220.89</v>
      </c>
      <c r="K406" s="109">
        <v>0</v>
      </c>
      <c r="L406" s="45">
        <v>770538.72999999986</v>
      </c>
      <c r="M406" s="45">
        <v>30441.7</v>
      </c>
      <c r="N406" s="108">
        <v>0</v>
      </c>
      <c r="O406" s="45">
        <v>335995.9</v>
      </c>
      <c r="P406" s="45">
        <v>0</v>
      </c>
      <c r="Q406" s="45">
        <v>0</v>
      </c>
      <c r="R406" s="45">
        <v>0</v>
      </c>
      <c r="S406" s="45">
        <v>244.91</v>
      </c>
      <c r="T406" s="45">
        <v>153966.34000000003</v>
      </c>
      <c r="U406" s="45">
        <v>0</v>
      </c>
      <c r="V406" s="45">
        <v>0</v>
      </c>
      <c r="W406" s="45">
        <v>563166.09</v>
      </c>
      <c r="X406" s="109">
        <v>0</v>
      </c>
      <c r="Y406" s="45">
        <v>0</v>
      </c>
      <c r="Z406" s="45">
        <v>463.14000000000004</v>
      </c>
      <c r="AA406" s="45">
        <v>342255.59</v>
      </c>
      <c r="AB406" s="45">
        <v>0</v>
      </c>
      <c r="AC406" s="45">
        <v>0</v>
      </c>
      <c r="AD406" s="109">
        <v>0</v>
      </c>
      <c r="AE406" s="45">
        <v>0</v>
      </c>
      <c r="AF406" s="45">
        <v>0</v>
      </c>
      <c r="AG406" s="45">
        <v>0</v>
      </c>
      <c r="AH406" s="45">
        <v>0</v>
      </c>
      <c r="AI406" s="45">
        <v>0</v>
      </c>
      <c r="AJ406" s="45">
        <v>0</v>
      </c>
      <c r="AK406" s="45">
        <v>0</v>
      </c>
      <c r="AL406" s="45">
        <v>193582.83</v>
      </c>
      <c r="AM406" s="45">
        <v>0</v>
      </c>
      <c r="AN406" s="45">
        <v>54123.199999999997</v>
      </c>
      <c r="AO406" s="45">
        <v>0</v>
      </c>
      <c r="AP406" s="45">
        <v>0</v>
      </c>
      <c r="AQ406" s="110">
        <v>2512281.59</v>
      </c>
      <c r="AR406" s="45">
        <v>2100524.69</v>
      </c>
      <c r="AS406" s="45">
        <v>1207752.6500000001</v>
      </c>
      <c r="AT406" s="45">
        <v>0</v>
      </c>
      <c r="AU406" s="45">
        <v>0</v>
      </c>
      <c r="AV406" s="45">
        <v>513844.29000000004</v>
      </c>
      <c r="AW406" s="45">
        <v>1275.02</v>
      </c>
      <c r="AX406" s="45">
        <v>1292.18</v>
      </c>
      <c r="AY406" s="45">
        <v>0</v>
      </c>
      <c r="AZ406" s="45">
        <v>0</v>
      </c>
      <c r="BA406" s="45">
        <v>0</v>
      </c>
      <c r="BB406" s="45">
        <v>0</v>
      </c>
      <c r="BC406" s="45">
        <v>64696.009999999995</v>
      </c>
      <c r="BD406" s="45">
        <v>0</v>
      </c>
      <c r="BE406" s="45">
        <v>0</v>
      </c>
      <c r="BF406" s="45">
        <v>0</v>
      </c>
      <c r="BG406" s="45">
        <v>89.179999999999993</v>
      </c>
      <c r="BH406" s="45">
        <v>0</v>
      </c>
      <c r="BI406" s="45">
        <v>0</v>
      </c>
      <c r="BJ406" s="45">
        <v>862781.87000000011</v>
      </c>
      <c r="BK406" s="110">
        <v>4752255.8900000006</v>
      </c>
      <c r="BL406" s="45">
        <v>0</v>
      </c>
      <c r="BM406" s="45">
        <v>0</v>
      </c>
      <c r="BN406" s="45">
        <v>0</v>
      </c>
      <c r="BO406" s="110">
        <v>0</v>
      </c>
      <c r="BP406" s="46">
        <v>7264537.4800000004</v>
      </c>
    </row>
    <row r="407" spans="1:68" x14ac:dyDescent="0.25">
      <c r="A407" s="107" t="s">
        <v>273</v>
      </c>
      <c r="B407" s="44" t="s">
        <v>191</v>
      </c>
      <c r="C407" s="109">
        <v>0</v>
      </c>
      <c r="D407" s="45">
        <v>0</v>
      </c>
      <c r="E407" s="45">
        <v>0</v>
      </c>
      <c r="F407" s="45">
        <v>0</v>
      </c>
      <c r="G407" s="45">
        <v>13715.01</v>
      </c>
      <c r="H407" s="45">
        <v>94382.650000000009</v>
      </c>
      <c r="I407" s="45">
        <v>154969.08000000002</v>
      </c>
      <c r="J407" s="45">
        <v>200846.80000000002</v>
      </c>
      <c r="K407" s="109">
        <v>0</v>
      </c>
      <c r="L407" s="45">
        <v>2316406.34</v>
      </c>
      <c r="M407" s="45">
        <v>85220.14</v>
      </c>
      <c r="N407" s="108">
        <v>0</v>
      </c>
      <c r="O407" s="45">
        <v>1029032.2699999999</v>
      </c>
      <c r="P407" s="45">
        <v>0</v>
      </c>
      <c r="Q407" s="45">
        <v>0</v>
      </c>
      <c r="R407" s="45">
        <v>0</v>
      </c>
      <c r="S407" s="45">
        <v>0</v>
      </c>
      <c r="T407" s="45">
        <v>486389.22</v>
      </c>
      <c r="U407" s="45">
        <v>0</v>
      </c>
      <c r="V407" s="45">
        <v>0</v>
      </c>
      <c r="W407" s="45">
        <v>1771570.8099999998</v>
      </c>
      <c r="X407" s="140">
        <v>275997.28000000003</v>
      </c>
      <c r="Y407" s="45">
        <v>0</v>
      </c>
      <c r="Z407" s="45">
        <v>0</v>
      </c>
      <c r="AA407" s="45">
        <v>1086084.76</v>
      </c>
      <c r="AB407" s="45">
        <v>0</v>
      </c>
      <c r="AC407" s="45">
        <v>0</v>
      </c>
      <c r="AD407" s="109">
        <v>0</v>
      </c>
      <c r="AE407" s="45">
        <v>0</v>
      </c>
      <c r="AF407" s="45">
        <v>0</v>
      </c>
      <c r="AG407" s="45">
        <v>0</v>
      </c>
      <c r="AH407" s="45">
        <v>0</v>
      </c>
      <c r="AI407" s="45">
        <v>0</v>
      </c>
      <c r="AJ407" s="45">
        <v>0</v>
      </c>
      <c r="AK407" s="45">
        <v>0</v>
      </c>
      <c r="AL407" s="45">
        <v>614119.39</v>
      </c>
      <c r="AM407" s="45">
        <v>72.789999999999992</v>
      </c>
      <c r="AN407" s="45">
        <v>169902.03</v>
      </c>
      <c r="AO407" s="45">
        <v>0</v>
      </c>
      <c r="AP407" s="45">
        <v>0</v>
      </c>
      <c r="AQ407" s="110">
        <v>8298708.5700000003</v>
      </c>
      <c r="AR407" s="45">
        <v>83949.709999999992</v>
      </c>
      <c r="AS407" s="45">
        <v>31250.240000000002</v>
      </c>
      <c r="AT407" s="45">
        <v>0</v>
      </c>
      <c r="AU407" s="45">
        <v>0</v>
      </c>
      <c r="AV407" s="45">
        <v>13811.640000000001</v>
      </c>
      <c r="AW407" s="45">
        <v>581.30000000000007</v>
      </c>
      <c r="AX407" s="45">
        <v>402.32</v>
      </c>
      <c r="AY407" s="45">
        <v>0</v>
      </c>
      <c r="AZ407" s="45">
        <v>0</v>
      </c>
      <c r="BA407" s="45">
        <v>0</v>
      </c>
      <c r="BB407" s="45">
        <v>0</v>
      </c>
      <c r="BC407" s="45">
        <v>224486.1</v>
      </c>
      <c r="BD407" s="45">
        <v>0</v>
      </c>
      <c r="BE407" s="45">
        <v>0</v>
      </c>
      <c r="BF407" s="45">
        <v>0</v>
      </c>
      <c r="BG407" s="45">
        <v>11.99</v>
      </c>
      <c r="BH407" s="45">
        <v>0</v>
      </c>
      <c r="BI407" s="45">
        <v>0</v>
      </c>
      <c r="BJ407" s="45">
        <v>21800.499999999996</v>
      </c>
      <c r="BK407" s="110">
        <v>376293.8</v>
      </c>
      <c r="BL407" s="45">
        <v>0</v>
      </c>
      <c r="BM407" s="45">
        <v>0</v>
      </c>
      <c r="BN407" s="45">
        <v>0</v>
      </c>
      <c r="BO407" s="110">
        <v>0</v>
      </c>
      <c r="BP407" s="46">
        <v>8675002.3699999992</v>
      </c>
    </row>
    <row r="408" spans="1:68" x14ac:dyDescent="0.25">
      <c r="A408" s="107" t="s">
        <v>388</v>
      </c>
      <c r="B408" s="44" t="s">
        <v>193</v>
      </c>
      <c r="C408" s="109">
        <v>0</v>
      </c>
      <c r="D408" s="45">
        <v>0</v>
      </c>
      <c r="E408" s="45">
        <v>0</v>
      </c>
      <c r="F408" s="45">
        <v>0</v>
      </c>
      <c r="G408" s="45">
        <v>12982.82</v>
      </c>
      <c r="H408" s="45">
        <v>78485.739999999991</v>
      </c>
      <c r="I408" s="45">
        <v>129028.06000000001</v>
      </c>
      <c r="J408" s="45">
        <v>166488.63</v>
      </c>
      <c r="K408" s="109">
        <v>0</v>
      </c>
      <c r="L408" s="45">
        <v>2267493.8499999996</v>
      </c>
      <c r="M408" s="45">
        <v>92149.299999999988</v>
      </c>
      <c r="N408" s="45">
        <v>108369.35</v>
      </c>
      <c r="O408" s="45">
        <v>1726565.78</v>
      </c>
      <c r="P408" s="45">
        <v>0</v>
      </c>
      <c r="Q408" s="45">
        <v>0</v>
      </c>
      <c r="R408" s="45">
        <v>0</v>
      </c>
      <c r="S408" s="45">
        <v>0</v>
      </c>
      <c r="T408" s="45">
        <v>473339.32</v>
      </c>
      <c r="U408" s="45">
        <v>0</v>
      </c>
      <c r="V408" s="45">
        <v>0</v>
      </c>
      <c r="W408" s="45">
        <v>1723640.7400000002</v>
      </c>
      <c r="X408" s="109">
        <v>0</v>
      </c>
      <c r="Y408" s="45">
        <v>0</v>
      </c>
      <c r="Z408" s="45">
        <v>0</v>
      </c>
      <c r="AA408" s="45">
        <v>1057437.9100000001</v>
      </c>
      <c r="AB408" s="45">
        <v>0</v>
      </c>
      <c r="AC408" s="45">
        <v>0</v>
      </c>
      <c r="AD408" s="109">
        <v>545.51</v>
      </c>
      <c r="AE408" s="45">
        <v>0</v>
      </c>
      <c r="AF408" s="45">
        <v>0</v>
      </c>
      <c r="AG408" s="45">
        <v>0</v>
      </c>
      <c r="AH408" s="45">
        <v>0</v>
      </c>
      <c r="AI408" s="45">
        <v>0</v>
      </c>
      <c r="AJ408" s="45">
        <v>0</v>
      </c>
      <c r="AK408" s="45">
        <v>0</v>
      </c>
      <c r="AL408" s="45">
        <v>597517.58000000007</v>
      </c>
      <c r="AM408" s="45">
        <v>0</v>
      </c>
      <c r="AN408" s="45">
        <v>165282.51</v>
      </c>
      <c r="AO408" s="45">
        <v>0</v>
      </c>
      <c r="AP408" s="45">
        <v>0</v>
      </c>
      <c r="AQ408" s="110">
        <v>8599327.0999999996</v>
      </c>
      <c r="AR408" s="45">
        <v>190232.31</v>
      </c>
      <c r="AS408" s="45">
        <v>121613.93999999999</v>
      </c>
      <c r="AT408" s="45">
        <v>0</v>
      </c>
      <c r="AU408" s="45">
        <v>0</v>
      </c>
      <c r="AV408" s="45">
        <v>54223.040000000008</v>
      </c>
      <c r="AW408" s="45">
        <v>-108.09</v>
      </c>
      <c r="AX408" s="45">
        <v>0</v>
      </c>
      <c r="AY408" s="45">
        <v>0</v>
      </c>
      <c r="AZ408" s="45">
        <v>0</v>
      </c>
      <c r="BA408" s="45">
        <v>0</v>
      </c>
      <c r="BB408" s="45">
        <v>0</v>
      </c>
      <c r="BC408" s="45">
        <v>153878.94</v>
      </c>
      <c r="BD408" s="45">
        <v>0</v>
      </c>
      <c r="BE408" s="45">
        <v>0</v>
      </c>
      <c r="BF408" s="45">
        <v>0</v>
      </c>
      <c r="BG408" s="45">
        <v>1.22</v>
      </c>
      <c r="BH408" s="45">
        <v>0</v>
      </c>
      <c r="BI408" s="45">
        <v>0</v>
      </c>
      <c r="BJ408" s="45">
        <v>92479.560000000012</v>
      </c>
      <c r="BK408" s="110">
        <v>612320.92000000004</v>
      </c>
      <c r="BL408" s="45">
        <v>0</v>
      </c>
      <c r="BM408" s="45">
        <v>0</v>
      </c>
      <c r="BN408" s="45">
        <v>0</v>
      </c>
      <c r="BO408" s="110">
        <v>0</v>
      </c>
      <c r="BP408" s="46">
        <v>9211648.0199999996</v>
      </c>
    </row>
    <row r="409" spans="1:68" x14ac:dyDescent="0.25">
      <c r="A409" s="107" t="s">
        <v>384</v>
      </c>
      <c r="B409" s="44" t="s">
        <v>188</v>
      </c>
      <c r="C409" s="109">
        <v>0</v>
      </c>
      <c r="D409" s="45">
        <v>0</v>
      </c>
      <c r="E409" s="45">
        <v>0</v>
      </c>
      <c r="F409" s="45">
        <v>0</v>
      </c>
      <c r="G409" s="45">
        <v>29836.839999999997</v>
      </c>
      <c r="H409" s="45">
        <v>52242.64</v>
      </c>
      <c r="I409" s="45">
        <v>86249.18</v>
      </c>
      <c r="J409" s="45">
        <v>111884.16</v>
      </c>
      <c r="K409" s="109">
        <v>0</v>
      </c>
      <c r="L409" s="45">
        <v>1823694.1099999999</v>
      </c>
      <c r="M409" s="45">
        <v>74262.600000000006</v>
      </c>
      <c r="N409" s="108">
        <v>0</v>
      </c>
      <c r="O409" s="45">
        <v>1519379.07</v>
      </c>
      <c r="P409" s="45">
        <v>0</v>
      </c>
      <c r="Q409" s="45">
        <v>0</v>
      </c>
      <c r="R409" s="45">
        <v>0</v>
      </c>
      <c r="S409" s="45">
        <v>0</v>
      </c>
      <c r="T409" s="45">
        <v>379161.78</v>
      </c>
      <c r="U409" s="45">
        <v>0</v>
      </c>
      <c r="V409" s="45">
        <v>0</v>
      </c>
      <c r="W409" s="45">
        <v>1383084.6700000002</v>
      </c>
      <c r="X409" s="109">
        <v>0</v>
      </c>
      <c r="Y409" s="45">
        <v>0</v>
      </c>
      <c r="Z409" s="45">
        <v>0</v>
      </c>
      <c r="AA409" s="45">
        <v>843885.74</v>
      </c>
      <c r="AB409" s="45">
        <v>0</v>
      </c>
      <c r="AC409" s="45">
        <v>0</v>
      </c>
      <c r="AD409" s="109">
        <v>1197.8600000000001</v>
      </c>
      <c r="AE409" s="45">
        <v>0</v>
      </c>
      <c r="AF409" s="45">
        <v>0</v>
      </c>
      <c r="AG409" s="45">
        <v>0</v>
      </c>
      <c r="AH409" s="45">
        <v>0</v>
      </c>
      <c r="AI409" s="45">
        <v>0</v>
      </c>
      <c r="AJ409" s="45">
        <v>0</v>
      </c>
      <c r="AK409" s="45">
        <v>0</v>
      </c>
      <c r="AL409" s="45">
        <v>478274.56</v>
      </c>
      <c r="AM409" s="45">
        <v>63.029999999999994</v>
      </c>
      <c r="AN409" s="45">
        <v>132916.68</v>
      </c>
      <c r="AO409" s="45">
        <v>0</v>
      </c>
      <c r="AP409" s="45">
        <v>0</v>
      </c>
      <c r="AQ409" s="110">
        <v>6916132.9199999999</v>
      </c>
      <c r="AR409" s="45">
        <v>203380.8</v>
      </c>
      <c r="AS409" s="45">
        <v>123889.29999999999</v>
      </c>
      <c r="AT409" s="45">
        <v>0</v>
      </c>
      <c r="AU409" s="45">
        <v>0</v>
      </c>
      <c r="AV409" s="45">
        <v>51806.239999999991</v>
      </c>
      <c r="AW409" s="45">
        <v>3.48</v>
      </c>
      <c r="AX409" s="45">
        <v>3.07</v>
      </c>
      <c r="AY409" s="45">
        <v>0</v>
      </c>
      <c r="AZ409" s="45">
        <v>0</v>
      </c>
      <c r="BA409" s="45">
        <v>0</v>
      </c>
      <c r="BB409" s="45">
        <v>0</v>
      </c>
      <c r="BC409" s="45">
        <v>137408.05000000002</v>
      </c>
      <c r="BD409" s="45">
        <v>0</v>
      </c>
      <c r="BE409" s="45">
        <v>0</v>
      </c>
      <c r="BF409" s="45">
        <v>0</v>
      </c>
      <c r="BG409" s="45">
        <v>1.1499999999999999</v>
      </c>
      <c r="BH409" s="45">
        <v>0</v>
      </c>
      <c r="BI409" s="45">
        <v>0</v>
      </c>
      <c r="BJ409" s="45">
        <v>86183.189999999988</v>
      </c>
      <c r="BK409" s="110">
        <v>602675.28</v>
      </c>
      <c r="BL409" s="45">
        <v>0</v>
      </c>
      <c r="BM409" s="45">
        <v>0</v>
      </c>
      <c r="BN409" s="45">
        <v>0</v>
      </c>
      <c r="BO409" s="110">
        <v>0</v>
      </c>
      <c r="BP409" s="46">
        <v>7518808.2000000002</v>
      </c>
    </row>
    <row r="410" spans="1:68" x14ac:dyDescent="0.25">
      <c r="A410" s="107" t="s">
        <v>131</v>
      </c>
      <c r="B410" s="44" t="s">
        <v>133</v>
      </c>
      <c r="C410" s="109">
        <v>0</v>
      </c>
      <c r="D410" s="45">
        <v>0</v>
      </c>
      <c r="E410" s="45">
        <v>0</v>
      </c>
      <c r="F410" s="45">
        <v>0</v>
      </c>
      <c r="G410" s="45">
        <v>7531.84</v>
      </c>
      <c r="H410" s="45">
        <v>116022.22999999998</v>
      </c>
      <c r="I410" s="45">
        <v>190894.63</v>
      </c>
      <c r="J410" s="45">
        <v>246507.49999999994</v>
      </c>
      <c r="K410" s="109">
        <v>0</v>
      </c>
      <c r="L410" s="45">
        <v>1990277.21</v>
      </c>
      <c r="M410" s="45">
        <v>81258.790000000008</v>
      </c>
      <c r="N410" s="45">
        <v>94770.54</v>
      </c>
      <c r="O410" s="45">
        <v>1002503.2900000002</v>
      </c>
      <c r="P410" s="45">
        <v>0</v>
      </c>
      <c r="Q410" s="45">
        <v>0</v>
      </c>
      <c r="R410" s="45">
        <v>0</v>
      </c>
      <c r="S410" s="45">
        <v>317.42</v>
      </c>
      <c r="T410" s="45">
        <v>416492.39000000007</v>
      </c>
      <c r="U410" s="45">
        <v>0</v>
      </c>
      <c r="V410" s="45">
        <v>0</v>
      </c>
      <c r="W410" s="45">
        <v>1517787.6800000002</v>
      </c>
      <c r="X410" s="109">
        <v>0</v>
      </c>
      <c r="Y410" s="45">
        <v>0</v>
      </c>
      <c r="Z410" s="45">
        <v>677.88000000000011</v>
      </c>
      <c r="AA410" s="45">
        <v>929341.28</v>
      </c>
      <c r="AB410" s="45">
        <v>0</v>
      </c>
      <c r="AC410" s="45">
        <v>0</v>
      </c>
      <c r="AD410" s="109">
        <v>0</v>
      </c>
      <c r="AE410" s="45">
        <v>0</v>
      </c>
      <c r="AF410" s="45">
        <v>0</v>
      </c>
      <c r="AG410" s="45">
        <v>0</v>
      </c>
      <c r="AH410" s="45">
        <v>0</v>
      </c>
      <c r="AI410" s="45">
        <v>0</v>
      </c>
      <c r="AJ410" s="45">
        <v>0</v>
      </c>
      <c r="AK410" s="45">
        <v>0</v>
      </c>
      <c r="AL410" s="45">
        <v>525909.31999999995</v>
      </c>
      <c r="AM410" s="45">
        <v>0</v>
      </c>
      <c r="AN410" s="45">
        <v>145193.78000000003</v>
      </c>
      <c r="AO410" s="45">
        <v>0</v>
      </c>
      <c r="AP410" s="45">
        <v>0</v>
      </c>
      <c r="AQ410" s="110">
        <v>7265485.7799999993</v>
      </c>
      <c r="AR410" s="45">
        <v>49367.830000000009</v>
      </c>
      <c r="AS410" s="45">
        <v>32540.69</v>
      </c>
      <c r="AT410" s="45">
        <v>0</v>
      </c>
      <c r="AU410" s="45">
        <v>0</v>
      </c>
      <c r="AV410" s="45">
        <v>12130.78</v>
      </c>
      <c r="AW410" s="45">
        <v>6421.79</v>
      </c>
      <c r="AX410" s="45">
        <v>4277.8100000000004</v>
      </c>
      <c r="AY410" s="45">
        <v>0</v>
      </c>
      <c r="AZ410" s="45">
        <v>0</v>
      </c>
      <c r="BA410" s="45">
        <v>0</v>
      </c>
      <c r="BB410" s="45">
        <v>0</v>
      </c>
      <c r="BC410" s="45">
        <v>166937.74</v>
      </c>
      <c r="BD410" s="45">
        <v>0</v>
      </c>
      <c r="BE410" s="45">
        <v>0</v>
      </c>
      <c r="BF410" s="45">
        <v>0</v>
      </c>
      <c r="BG410" s="45">
        <v>0.35</v>
      </c>
      <c r="BH410" s="45">
        <v>0</v>
      </c>
      <c r="BI410" s="45">
        <v>0</v>
      </c>
      <c r="BJ410" s="45">
        <v>10040.889999999998</v>
      </c>
      <c r="BK410" s="110">
        <v>281717.88</v>
      </c>
      <c r="BL410" s="45">
        <v>0</v>
      </c>
      <c r="BM410" s="45">
        <v>0</v>
      </c>
      <c r="BN410" s="45">
        <v>0</v>
      </c>
      <c r="BO410" s="110">
        <v>0</v>
      </c>
      <c r="BP410" s="46">
        <v>7547203.6600000001</v>
      </c>
    </row>
    <row r="411" spans="1:68" x14ac:dyDescent="0.25">
      <c r="A411" s="107" t="s">
        <v>362</v>
      </c>
      <c r="B411" s="44" t="s">
        <v>156</v>
      </c>
      <c r="C411" s="109">
        <v>0</v>
      </c>
      <c r="D411" s="45">
        <v>0</v>
      </c>
      <c r="E411" s="45">
        <v>0</v>
      </c>
      <c r="F411" s="45">
        <v>0</v>
      </c>
      <c r="G411" s="45">
        <v>4863.869999999999</v>
      </c>
      <c r="H411" s="45">
        <v>92477.599999999991</v>
      </c>
      <c r="I411" s="45">
        <v>152825.88</v>
      </c>
      <c r="J411" s="45">
        <v>197001.72999999998</v>
      </c>
      <c r="K411" s="109">
        <v>0</v>
      </c>
      <c r="L411" s="45">
        <v>1493545.29</v>
      </c>
      <c r="M411" s="45">
        <v>60547.630000000005</v>
      </c>
      <c r="N411" s="108">
        <v>0</v>
      </c>
      <c r="O411" s="45">
        <v>629342.57000000007</v>
      </c>
      <c r="P411" s="45">
        <v>0</v>
      </c>
      <c r="Q411" s="45">
        <v>0</v>
      </c>
      <c r="R411" s="45">
        <v>0</v>
      </c>
      <c r="S411" s="45">
        <v>70.16</v>
      </c>
      <c r="T411" s="45">
        <v>314038.18</v>
      </c>
      <c r="U411" s="45">
        <v>0</v>
      </c>
      <c r="V411" s="45">
        <v>0</v>
      </c>
      <c r="W411" s="45">
        <v>1143522.28</v>
      </c>
      <c r="X411" s="109">
        <v>0</v>
      </c>
      <c r="Y411" s="45">
        <v>0</v>
      </c>
      <c r="Z411" s="45">
        <v>108.36</v>
      </c>
      <c r="AA411" s="45">
        <v>699982.56</v>
      </c>
      <c r="AB411" s="45">
        <v>0</v>
      </c>
      <c r="AC411" s="45">
        <v>0</v>
      </c>
      <c r="AD411" s="109">
        <v>0</v>
      </c>
      <c r="AE411" s="45">
        <v>0</v>
      </c>
      <c r="AF411" s="45">
        <v>0</v>
      </c>
      <c r="AG411" s="45">
        <v>0</v>
      </c>
      <c r="AH411" s="45">
        <v>0</v>
      </c>
      <c r="AI411" s="45">
        <v>0</v>
      </c>
      <c r="AJ411" s="45">
        <v>0</v>
      </c>
      <c r="AK411" s="45">
        <v>0</v>
      </c>
      <c r="AL411" s="45">
        <v>396644.22</v>
      </c>
      <c r="AM411" s="45">
        <v>0</v>
      </c>
      <c r="AN411" s="45">
        <v>109378.37</v>
      </c>
      <c r="AO411" s="45">
        <v>0</v>
      </c>
      <c r="AP411" s="45">
        <v>0</v>
      </c>
      <c r="AQ411" s="110">
        <v>5294348.6999999993</v>
      </c>
      <c r="AR411" s="45">
        <v>27876.799999999999</v>
      </c>
      <c r="AS411" s="45">
        <v>10085.579999999998</v>
      </c>
      <c r="AT411" s="45">
        <v>0</v>
      </c>
      <c r="AU411" s="45">
        <v>0</v>
      </c>
      <c r="AV411" s="45">
        <v>4340.3399999999992</v>
      </c>
      <c r="AW411" s="45">
        <v>902.59000000000015</v>
      </c>
      <c r="AX411" s="45">
        <v>611.77</v>
      </c>
      <c r="AY411" s="45">
        <v>0</v>
      </c>
      <c r="AZ411" s="45">
        <v>0</v>
      </c>
      <c r="BA411" s="45">
        <v>0</v>
      </c>
      <c r="BB411" s="45">
        <v>0</v>
      </c>
      <c r="BC411" s="45">
        <v>199547.23</v>
      </c>
      <c r="BD411" s="45">
        <v>0</v>
      </c>
      <c r="BE411" s="45">
        <v>0</v>
      </c>
      <c r="BF411" s="45">
        <v>0</v>
      </c>
      <c r="BG411" s="45">
        <v>5.99</v>
      </c>
      <c r="BH411" s="45">
        <v>0</v>
      </c>
      <c r="BI411" s="45">
        <v>0</v>
      </c>
      <c r="BJ411" s="45">
        <v>5845.7500000000009</v>
      </c>
      <c r="BK411" s="110">
        <v>249216.05000000002</v>
      </c>
      <c r="BL411" s="45">
        <v>0</v>
      </c>
      <c r="BM411" s="45">
        <v>0</v>
      </c>
      <c r="BN411" s="45">
        <v>0</v>
      </c>
      <c r="BO411" s="110">
        <v>0</v>
      </c>
      <c r="BP411" s="46">
        <v>5543564.75</v>
      </c>
    </row>
    <row r="412" spans="1:68" x14ac:dyDescent="0.25">
      <c r="A412" s="107" t="s">
        <v>403</v>
      </c>
      <c r="B412" s="44" t="s">
        <v>223</v>
      </c>
      <c r="C412" s="109">
        <v>0</v>
      </c>
      <c r="D412" s="45">
        <v>0</v>
      </c>
      <c r="E412" s="45">
        <v>0</v>
      </c>
      <c r="F412" s="45">
        <v>0</v>
      </c>
      <c r="G412" s="45">
        <v>156047.80000000002</v>
      </c>
      <c r="H412" s="45">
        <v>98065.24</v>
      </c>
      <c r="I412" s="45">
        <v>163650.28999999998</v>
      </c>
      <c r="J412" s="45">
        <v>208292.76</v>
      </c>
      <c r="K412" s="109">
        <v>0</v>
      </c>
      <c r="L412" s="45">
        <v>1764508.18</v>
      </c>
      <c r="M412" s="45">
        <v>71368.94</v>
      </c>
      <c r="N412" s="108">
        <v>0</v>
      </c>
      <c r="O412" s="45">
        <v>838052.95</v>
      </c>
      <c r="P412" s="45">
        <v>0</v>
      </c>
      <c r="Q412" s="45">
        <v>0</v>
      </c>
      <c r="R412" s="45">
        <v>0</v>
      </c>
      <c r="S412" s="45">
        <v>13.65</v>
      </c>
      <c r="T412" s="45">
        <v>365324.2699999999</v>
      </c>
      <c r="U412" s="45">
        <v>0</v>
      </c>
      <c r="V412" s="45">
        <v>0</v>
      </c>
      <c r="W412" s="45">
        <v>1334870.55</v>
      </c>
      <c r="X412" s="109">
        <v>0</v>
      </c>
      <c r="Y412" s="45">
        <v>0</v>
      </c>
      <c r="Z412" s="45">
        <v>21.18</v>
      </c>
      <c r="AA412" s="45">
        <v>818969.5199999999</v>
      </c>
      <c r="AB412" s="45">
        <v>0</v>
      </c>
      <c r="AC412" s="45">
        <v>0</v>
      </c>
      <c r="AD412" s="109">
        <v>0</v>
      </c>
      <c r="AE412" s="45">
        <v>0</v>
      </c>
      <c r="AF412" s="45">
        <v>0</v>
      </c>
      <c r="AG412" s="45">
        <v>0</v>
      </c>
      <c r="AH412" s="45">
        <v>0</v>
      </c>
      <c r="AI412" s="45">
        <v>0</v>
      </c>
      <c r="AJ412" s="45">
        <v>0</v>
      </c>
      <c r="AK412" s="45">
        <v>0</v>
      </c>
      <c r="AL412" s="45">
        <v>462527.97999999992</v>
      </c>
      <c r="AM412" s="45">
        <v>0</v>
      </c>
      <c r="AN412" s="45">
        <v>128003.13999999998</v>
      </c>
      <c r="AO412" s="45">
        <v>0</v>
      </c>
      <c r="AP412" s="45">
        <v>0</v>
      </c>
      <c r="AQ412" s="110">
        <v>6409716.4500000011</v>
      </c>
      <c r="AR412" s="45">
        <v>2104452.7999999998</v>
      </c>
      <c r="AS412" s="45">
        <v>394351.81</v>
      </c>
      <c r="AT412" s="45">
        <v>0</v>
      </c>
      <c r="AU412" s="45">
        <v>0</v>
      </c>
      <c r="AV412" s="45">
        <v>824706.03</v>
      </c>
      <c r="AW412" s="45">
        <v>0</v>
      </c>
      <c r="AX412" s="45">
        <v>0</v>
      </c>
      <c r="AY412" s="45">
        <v>0</v>
      </c>
      <c r="AZ412" s="45">
        <v>0</v>
      </c>
      <c r="BA412" s="45">
        <v>0</v>
      </c>
      <c r="BB412" s="45">
        <v>0</v>
      </c>
      <c r="BC412" s="45">
        <v>185448.81</v>
      </c>
      <c r="BD412" s="45">
        <v>0</v>
      </c>
      <c r="BE412" s="45">
        <v>0</v>
      </c>
      <c r="BF412" s="45">
        <v>0</v>
      </c>
      <c r="BG412" s="45">
        <v>45.49</v>
      </c>
      <c r="BH412" s="45">
        <v>0</v>
      </c>
      <c r="BI412" s="45">
        <v>0</v>
      </c>
      <c r="BJ412" s="45">
        <v>1386387.92</v>
      </c>
      <c r="BK412" s="110">
        <v>4895392.8599999994</v>
      </c>
      <c r="BL412" s="45">
        <v>0</v>
      </c>
      <c r="BM412" s="45">
        <v>0</v>
      </c>
      <c r="BN412" s="45">
        <v>0</v>
      </c>
      <c r="BO412" s="110">
        <v>0</v>
      </c>
      <c r="BP412" s="46">
        <v>11305109.310000001</v>
      </c>
    </row>
    <row r="413" spans="1:68" x14ac:dyDescent="0.25">
      <c r="A413" s="107" t="s">
        <v>404</v>
      </c>
      <c r="B413" s="44" t="s">
        <v>224</v>
      </c>
      <c r="C413" s="109">
        <v>0</v>
      </c>
      <c r="D413" s="45">
        <v>0</v>
      </c>
      <c r="E413" s="45">
        <v>0</v>
      </c>
      <c r="F413" s="45">
        <v>0</v>
      </c>
      <c r="G413" s="45">
        <v>40735.860000000008</v>
      </c>
      <c r="H413" s="45">
        <v>22536.629999999997</v>
      </c>
      <c r="I413" s="45">
        <v>37747.17</v>
      </c>
      <c r="J413" s="45">
        <v>47904.410000000011</v>
      </c>
      <c r="K413" s="109">
        <v>0</v>
      </c>
      <c r="L413" s="45">
        <v>436032.6</v>
      </c>
      <c r="M413" s="45">
        <v>17597.2</v>
      </c>
      <c r="N413" s="108">
        <v>0</v>
      </c>
      <c r="O413" s="45">
        <v>226074.29000000004</v>
      </c>
      <c r="P413" s="45">
        <v>0</v>
      </c>
      <c r="Q413" s="45">
        <v>30.87</v>
      </c>
      <c r="R413" s="45">
        <v>0</v>
      </c>
      <c r="S413" s="45">
        <v>11.82</v>
      </c>
      <c r="T413" s="45">
        <v>90410.4</v>
      </c>
      <c r="U413" s="45">
        <v>0</v>
      </c>
      <c r="V413" s="45">
        <v>0</v>
      </c>
      <c r="W413" s="45">
        <v>329168.83999999997</v>
      </c>
      <c r="X413" s="109">
        <v>0</v>
      </c>
      <c r="Y413" s="45">
        <v>0</v>
      </c>
      <c r="Z413" s="45">
        <v>22.9</v>
      </c>
      <c r="AA413" s="45">
        <v>202017.16000000003</v>
      </c>
      <c r="AB413" s="45">
        <v>0</v>
      </c>
      <c r="AC413" s="45">
        <v>0</v>
      </c>
      <c r="AD413" s="109">
        <v>0</v>
      </c>
      <c r="AE413" s="45">
        <v>0</v>
      </c>
      <c r="AF413" s="45">
        <v>0</v>
      </c>
      <c r="AG413" s="45">
        <v>0</v>
      </c>
      <c r="AH413" s="45">
        <v>0</v>
      </c>
      <c r="AI413" s="45">
        <v>0</v>
      </c>
      <c r="AJ413" s="45">
        <v>0</v>
      </c>
      <c r="AK413" s="45">
        <v>0</v>
      </c>
      <c r="AL413" s="45">
        <v>113958.08</v>
      </c>
      <c r="AM413" s="45">
        <v>0</v>
      </c>
      <c r="AN413" s="45">
        <v>31561.38</v>
      </c>
      <c r="AO413" s="45">
        <v>0</v>
      </c>
      <c r="AP413" s="45">
        <v>0</v>
      </c>
      <c r="AQ413" s="110">
        <v>1595809.61</v>
      </c>
      <c r="AR413" s="45">
        <v>732189</v>
      </c>
      <c r="AS413" s="45">
        <v>98667.93</v>
      </c>
      <c r="AT413" s="45">
        <v>0</v>
      </c>
      <c r="AU413" s="45">
        <v>0</v>
      </c>
      <c r="AV413" s="45">
        <v>181953.88999999998</v>
      </c>
      <c r="AW413" s="45">
        <v>45.59</v>
      </c>
      <c r="AX413" s="45">
        <v>26.759999999999998</v>
      </c>
      <c r="AY413" s="45">
        <v>0</v>
      </c>
      <c r="AZ413" s="45">
        <v>0</v>
      </c>
      <c r="BA413" s="45">
        <v>0</v>
      </c>
      <c r="BB413" s="45">
        <v>0</v>
      </c>
      <c r="BC413" s="45">
        <v>47668.520000000004</v>
      </c>
      <c r="BD413" s="45">
        <v>0</v>
      </c>
      <c r="BE413" s="45">
        <v>0</v>
      </c>
      <c r="BF413" s="45">
        <v>0</v>
      </c>
      <c r="BG413" s="45">
        <v>0</v>
      </c>
      <c r="BH413" s="45">
        <v>0</v>
      </c>
      <c r="BI413" s="45">
        <v>0</v>
      </c>
      <c r="BJ413" s="45">
        <v>316371.82</v>
      </c>
      <c r="BK413" s="110">
        <v>1376923.51</v>
      </c>
      <c r="BL413" s="45">
        <v>0</v>
      </c>
      <c r="BM413" s="45">
        <v>0</v>
      </c>
      <c r="BN413" s="45">
        <v>0</v>
      </c>
      <c r="BO413" s="110">
        <v>0</v>
      </c>
      <c r="BP413" s="46">
        <v>2972733.1200000006</v>
      </c>
    </row>
    <row r="414" spans="1:68" x14ac:dyDescent="0.25">
      <c r="A414" s="107" t="s">
        <v>405</v>
      </c>
      <c r="B414" s="44" t="s">
        <v>225</v>
      </c>
      <c r="C414" s="109">
        <v>0</v>
      </c>
      <c r="D414" s="45">
        <v>0</v>
      </c>
      <c r="E414" s="45">
        <v>0</v>
      </c>
      <c r="F414" s="45">
        <v>0</v>
      </c>
      <c r="G414" s="45">
        <v>1016.83</v>
      </c>
      <c r="H414" s="45">
        <v>22716.52</v>
      </c>
      <c r="I414" s="45">
        <v>37133.729999999996</v>
      </c>
      <c r="J414" s="45">
        <v>48182.159999999989</v>
      </c>
      <c r="K414" s="109">
        <v>0</v>
      </c>
      <c r="L414" s="45">
        <v>473709.32000000007</v>
      </c>
      <c r="M414" s="45">
        <v>19192.52</v>
      </c>
      <c r="N414" s="108">
        <v>0</v>
      </c>
      <c r="O414" s="45">
        <v>240802.57</v>
      </c>
      <c r="P414" s="45">
        <v>0</v>
      </c>
      <c r="Q414" s="45">
        <v>0</v>
      </c>
      <c r="R414" s="45">
        <v>0</v>
      </c>
      <c r="S414" s="45">
        <v>204.81</v>
      </c>
      <c r="T414" s="45">
        <v>98815.569999999992</v>
      </c>
      <c r="U414" s="45">
        <v>0</v>
      </c>
      <c r="V414" s="45">
        <v>0</v>
      </c>
      <c r="W414" s="45">
        <v>359907.49</v>
      </c>
      <c r="X414" s="109">
        <v>0</v>
      </c>
      <c r="Y414" s="45">
        <v>0</v>
      </c>
      <c r="Z414" s="45">
        <v>317.69</v>
      </c>
      <c r="AA414" s="45">
        <v>220589.38999999998</v>
      </c>
      <c r="AB414" s="45">
        <v>0</v>
      </c>
      <c r="AC414" s="45">
        <v>0</v>
      </c>
      <c r="AD414" s="109">
        <v>0</v>
      </c>
      <c r="AE414" s="45">
        <v>0</v>
      </c>
      <c r="AF414" s="45">
        <v>0</v>
      </c>
      <c r="AG414" s="45">
        <v>0</v>
      </c>
      <c r="AH414" s="45">
        <v>0</v>
      </c>
      <c r="AI414" s="45">
        <v>0</v>
      </c>
      <c r="AJ414" s="45">
        <v>0</v>
      </c>
      <c r="AK414" s="45">
        <v>0</v>
      </c>
      <c r="AL414" s="45">
        <v>124748.88999999998</v>
      </c>
      <c r="AM414" s="45">
        <v>0</v>
      </c>
      <c r="AN414" s="45">
        <v>34434.799999999996</v>
      </c>
      <c r="AO414" s="45">
        <v>0</v>
      </c>
      <c r="AP414" s="45">
        <v>0</v>
      </c>
      <c r="AQ414" s="110">
        <v>1681772.29</v>
      </c>
      <c r="AR414" s="45">
        <v>54508.900000000009</v>
      </c>
      <c r="AS414" s="45">
        <v>17196.52</v>
      </c>
      <c r="AT414" s="45">
        <v>0</v>
      </c>
      <c r="AU414" s="45">
        <v>0</v>
      </c>
      <c r="AV414" s="45">
        <v>5983.29</v>
      </c>
      <c r="AW414" s="45">
        <v>452.84</v>
      </c>
      <c r="AX414" s="45">
        <v>300.22000000000003</v>
      </c>
      <c r="AY414" s="45">
        <v>0</v>
      </c>
      <c r="AZ414" s="45">
        <v>0</v>
      </c>
      <c r="BA414" s="45">
        <v>0</v>
      </c>
      <c r="BB414" s="45">
        <v>0</v>
      </c>
      <c r="BC414" s="45">
        <v>55581.68</v>
      </c>
      <c r="BD414" s="45">
        <v>0</v>
      </c>
      <c r="BE414" s="45">
        <v>0</v>
      </c>
      <c r="BF414" s="45">
        <v>0</v>
      </c>
      <c r="BG414" s="45">
        <v>0</v>
      </c>
      <c r="BH414" s="45">
        <v>0</v>
      </c>
      <c r="BI414" s="45">
        <v>0</v>
      </c>
      <c r="BJ414" s="45">
        <v>9069.67</v>
      </c>
      <c r="BK414" s="110">
        <v>143093.12000000002</v>
      </c>
      <c r="BL414" s="45">
        <v>0</v>
      </c>
      <c r="BM414" s="45">
        <v>0</v>
      </c>
      <c r="BN414" s="45">
        <v>0</v>
      </c>
      <c r="BO414" s="110">
        <v>0</v>
      </c>
      <c r="BP414" s="46">
        <v>1824865.4100000001</v>
      </c>
    </row>
    <row r="415" spans="1:68" x14ac:dyDescent="0.25">
      <c r="A415" s="107" t="s">
        <v>275</v>
      </c>
      <c r="B415" s="44" t="s">
        <v>200</v>
      </c>
      <c r="C415" s="109">
        <v>0</v>
      </c>
      <c r="D415" s="45">
        <v>0</v>
      </c>
      <c r="E415" s="45">
        <v>0</v>
      </c>
      <c r="F415" s="45">
        <v>0</v>
      </c>
      <c r="G415" s="45">
        <v>294607.56</v>
      </c>
      <c r="H415" s="45">
        <v>77259.87</v>
      </c>
      <c r="I415" s="45">
        <v>129850.59000000001</v>
      </c>
      <c r="J415" s="45">
        <v>163626.15</v>
      </c>
      <c r="K415" s="109">
        <v>0</v>
      </c>
      <c r="L415" s="45">
        <v>2571156.23</v>
      </c>
      <c r="M415" s="45">
        <v>103612.16999999998</v>
      </c>
      <c r="N415" s="108">
        <v>0</v>
      </c>
      <c r="O415" s="45">
        <v>1149079.02</v>
      </c>
      <c r="P415" s="45">
        <v>0</v>
      </c>
      <c r="Q415" s="45">
        <v>0</v>
      </c>
      <c r="R415" s="45">
        <v>0</v>
      </c>
      <c r="S415" s="45">
        <v>0</v>
      </c>
      <c r="T415" s="45">
        <v>531962.6100000001</v>
      </c>
      <c r="U415" s="45">
        <v>0</v>
      </c>
      <c r="V415" s="45">
        <v>0</v>
      </c>
      <c r="W415" s="45">
        <v>1938248.3199999998</v>
      </c>
      <c r="X415" s="109">
        <v>0</v>
      </c>
      <c r="Y415" s="45">
        <v>0</v>
      </c>
      <c r="Z415" s="45">
        <v>0</v>
      </c>
      <c r="AA415" s="45">
        <v>1187656.92</v>
      </c>
      <c r="AB415" s="45">
        <v>0</v>
      </c>
      <c r="AC415" s="45">
        <v>0</v>
      </c>
      <c r="AD415" s="109">
        <v>0</v>
      </c>
      <c r="AE415" s="45">
        <v>0</v>
      </c>
      <c r="AF415" s="45">
        <v>0</v>
      </c>
      <c r="AG415" s="45">
        <v>0</v>
      </c>
      <c r="AH415" s="45">
        <v>0</v>
      </c>
      <c r="AI415" s="45">
        <v>0</v>
      </c>
      <c r="AJ415" s="45">
        <v>0</v>
      </c>
      <c r="AK415" s="45">
        <v>0</v>
      </c>
      <c r="AL415" s="45">
        <v>671162.70000000007</v>
      </c>
      <c r="AM415" s="45">
        <v>-158.64000000000001</v>
      </c>
      <c r="AN415" s="45">
        <v>185902.33</v>
      </c>
      <c r="AO415" s="45">
        <v>0</v>
      </c>
      <c r="AP415" s="45">
        <v>0</v>
      </c>
      <c r="AQ415" s="110">
        <v>9003965.8300000001</v>
      </c>
      <c r="AR415" s="45">
        <v>2626281.64</v>
      </c>
      <c r="AS415" s="45">
        <v>586899.26</v>
      </c>
      <c r="AT415" s="45">
        <v>0</v>
      </c>
      <c r="AU415" s="45">
        <v>0</v>
      </c>
      <c r="AV415" s="45">
        <v>1238915.0599999996</v>
      </c>
      <c r="AW415" s="45">
        <v>149.15000000000003</v>
      </c>
      <c r="AX415" s="45">
        <v>89.92999999999995</v>
      </c>
      <c r="AY415" s="45">
        <v>0</v>
      </c>
      <c r="AZ415" s="45">
        <v>0</v>
      </c>
      <c r="BA415" s="45">
        <v>0</v>
      </c>
      <c r="BB415" s="45">
        <v>0</v>
      </c>
      <c r="BC415" s="45">
        <v>162582.03</v>
      </c>
      <c r="BD415" s="45">
        <v>0</v>
      </c>
      <c r="BE415" s="45">
        <v>0</v>
      </c>
      <c r="BF415" s="45">
        <v>0</v>
      </c>
      <c r="BG415" s="45">
        <v>20.450000000000003</v>
      </c>
      <c r="BH415" s="45">
        <v>0</v>
      </c>
      <c r="BI415" s="45">
        <v>0</v>
      </c>
      <c r="BJ415" s="45">
        <v>2003529.4300000002</v>
      </c>
      <c r="BK415" s="110">
        <v>6618466.9500000002</v>
      </c>
      <c r="BL415" s="45">
        <v>0</v>
      </c>
      <c r="BM415" s="45">
        <v>0</v>
      </c>
      <c r="BN415" s="45">
        <v>0</v>
      </c>
      <c r="BO415" s="110">
        <v>0</v>
      </c>
      <c r="BP415" s="46">
        <v>15622432.779999997</v>
      </c>
    </row>
    <row r="416" spans="1:68" x14ac:dyDescent="0.25">
      <c r="A416" s="107" t="s">
        <v>274</v>
      </c>
      <c r="B416" s="44" t="s">
        <v>198</v>
      </c>
      <c r="C416" s="109">
        <v>0</v>
      </c>
      <c r="D416" s="45">
        <v>0</v>
      </c>
      <c r="E416" s="45">
        <v>0</v>
      </c>
      <c r="F416" s="45">
        <v>0</v>
      </c>
      <c r="G416" s="45">
        <v>13451.57</v>
      </c>
      <c r="H416" s="45">
        <v>129003.60999999999</v>
      </c>
      <c r="I416" s="45">
        <v>214891.03</v>
      </c>
      <c r="J416" s="45">
        <v>273978.13</v>
      </c>
      <c r="K416" s="109">
        <v>0</v>
      </c>
      <c r="L416" s="45">
        <v>2616096.36</v>
      </c>
      <c r="M416" s="45">
        <v>106156.09999999998</v>
      </c>
      <c r="N416" s="45">
        <v>122903.52</v>
      </c>
      <c r="O416" s="45">
        <v>1455898.96</v>
      </c>
      <c r="P416" s="45">
        <v>0</v>
      </c>
      <c r="Q416" s="45">
        <v>0</v>
      </c>
      <c r="R416" s="45">
        <v>0</v>
      </c>
      <c r="S416" s="45">
        <v>881.57999999999993</v>
      </c>
      <c r="T416" s="45">
        <v>543330.25</v>
      </c>
      <c r="U416" s="45">
        <v>0</v>
      </c>
      <c r="V416" s="45">
        <v>0</v>
      </c>
      <c r="W416" s="45">
        <v>1980412.47</v>
      </c>
      <c r="X416" s="109">
        <v>0</v>
      </c>
      <c r="Y416" s="45">
        <v>0</v>
      </c>
      <c r="Z416" s="45">
        <v>1891.11</v>
      </c>
      <c r="AA416" s="45">
        <v>1211719.6299999999</v>
      </c>
      <c r="AB416" s="45">
        <v>0</v>
      </c>
      <c r="AC416" s="45">
        <v>0</v>
      </c>
      <c r="AD416" s="109">
        <v>0</v>
      </c>
      <c r="AE416" s="45">
        <v>0</v>
      </c>
      <c r="AF416" s="45">
        <v>0</v>
      </c>
      <c r="AG416" s="45">
        <v>0</v>
      </c>
      <c r="AH416" s="45">
        <v>0</v>
      </c>
      <c r="AI416" s="45">
        <v>0</v>
      </c>
      <c r="AJ416" s="45">
        <v>0</v>
      </c>
      <c r="AK416" s="45">
        <v>0</v>
      </c>
      <c r="AL416" s="45">
        <v>685534.77</v>
      </c>
      <c r="AM416" s="45">
        <v>0</v>
      </c>
      <c r="AN416" s="45">
        <v>189523.41</v>
      </c>
      <c r="AO416" s="45">
        <v>4.97</v>
      </c>
      <c r="AP416" s="45">
        <v>0</v>
      </c>
      <c r="AQ416" s="110">
        <v>9545677.4699999988</v>
      </c>
      <c r="AR416" s="45">
        <v>54262.310000000005</v>
      </c>
      <c r="AS416" s="45">
        <v>47113.16</v>
      </c>
      <c r="AT416" s="45">
        <v>0</v>
      </c>
      <c r="AU416" s="45">
        <v>0</v>
      </c>
      <c r="AV416" s="45">
        <v>18818.11</v>
      </c>
      <c r="AW416" s="45">
        <v>3567.66</v>
      </c>
      <c r="AX416" s="45">
        <v>2414.39</v>
      </c>
      <c r="AY416" s="45">
        <v>0</v>
      </c>
      <c r="AZ416" s="45">
        <v>0</v>
      </c>
      <c r="BA416" s="45">
        <v>0</v>
      </c>
      <c r="BB416" s="45">
        <v>0</v>
      </c>
      <c r="BC416" s="45">
        <v>397888.96</v>
      </c>
      <c r="BD416" s="45">
        <v>0</v>
      </c>
      <c r="BE416" s="45">
        <v>0</v>
      </c>
      <c r="BF416" s="45">
        <v>0</v>
      </c>
      <c r="BG416" s="45">
        <v>1.1599999999999999</v>
      </c>
      <c r="BH416" s="45">
        <v>0</v>
      </c>
      <c r="BI416" s="45">
        <v>0</v>
      </c>
      <c r="BJ416" s="45">
        <v>27200.45</v>
      </c>
      <c r="BK416" s="110">
        <v>551266.20000000007</v>
      </c>
      <c r="BL416" s="45">
        <v>0</v>
      </c>
      <c r="BM416" s="45">
        <v>0</v>
      </c>
      <c r="BN416" s="45">
        <v>0</v>
      </c>
      <c r="BO416" s="110">
        <v>0</v>
      </c>
      <c r="BP416" s="46">
        <v>10096943.67</v>
      </c>
    </row>
    <row r="417" spans="1:68" x14ac:dyDescent="0.25">
      <c r="A417" s="107" t="s">
        <v>383</v>
      </c>
      <c r="B417" s="44" t="s">
        <v>187</v>
      </c>
      <c r="C417" s="109">
        <v>0</v>
      </c>
      <c r="D417" s="45">
        <v>0</v>
      </c>
      <c r="E417" s="45">
        <v>0</v>
      </c>
      <c r="F417" s="45">
        <v>0</v>
      </c>
      <c r="G417" s="45">
        <v>158159.93999999994</v>
      </c>
      <c r="H417" s="45">
        <v>67416.210000000006</v>
      </c>
      <c r="I417" s="45">
        <v>111239.17000000001</v>
      </c>
      <c r="J417" s="45">
        <v>142715.03</v>
      </c>
      <c r="K417" s="109">
        <v>0</v>
      </c>
      <c r="L417" s="45">
        <v>2213342.42</v>
      </c>
      <c r="M417" s="45">
        <v>89578.819999999992</v>
      </c>
      <c r="N417" s="108">
        <v>0</v>
      </c>
      <c r="O417" s="45">
        <v>1070930.1099999999</v>
      </c>
      <c r="P417" s="45">
        <v>0</v>
      </c>
      <c r="Q417" s="45">
        <v>0</v>
      </c>
      <c r="R417" s="45">
        <v>0</v>
      </c>
      <c r="S417" s="45">
        <v>204.03</v>
      </c>
      <c r="T417" s="45">
        <v>459100.79999999993</v>
      </c>
      <c r="U417" s="45">
        <v>0</v>
      </c>
      <c r="V417" s="45">
        <v>0</v>
      </c>
      <c r="W417" s="45">
        <v>1673720.4</v>
      </c>
      <c r="X417" s="140">
        <v>260157.02</v>
      </c>
      <c r="Y417" s="45">
        <v>0</v>
      </c>
      <c r="Z417" s="45">
        <v>353.23</v>
      </c>
      <c r="AA417" s="45">
        <v>1023647.36</v>
      </c>
      <c r="AB417" s="45">
        <v>0</v>
      </c>
      <c r="AC417" s="45">
        <v>0</v>
      </c>
      <c r="AD417" s="109">
        <v>0</v>
      </c>
      <c r="AE417" s="45">
        <v>0</v>
      </c>
      <c r="AF417" s="45">
        <v>0</v>
      </c>
      <c r="AG417" s="45">
        <v>0</v>
      </c>
      <c r="AH417" s="45">
        <v>0</v>
      </c>
      <c r="AI417" s="45">
        <v>0</v>
      </c>
      <c r="AJ417" s="45">
        <v>0</v>
      </c>
      <c r="AK417" s="45">
        <v>0</v>
      </c>
      <c r="AL417" s="45">
        <v>579323.58000000007</v>
      </c>
      <c r="AM417" s="45">
        <v>0</v>
      </c>
      <c r="AN417" s="45">
        <v>160532.31</v>
      </c>
      <c r="AO417" s="45">
        <v>0</v>
      </c>
      <c r="AP417" s="45">
        <v>0</v>
      </c>
      <c r="AQ417" s="110">
        <v>8010420.4299999988</v>
      </c>
      <c r="AR417" s="45">
        <v>3021360.4600000004</v>
      </c>
      <c r="AS417" s="45">
        <v>535112.82999999996</v>
      </c>
      <c r="AT417" s="45">
        <v>0</v>
      </c>
      <c r="AU417" s="45">
        <v>0</v>
      </c>
      <c r="AV417" s="45">
        <v>845394.67</v>
      </c>
      <c r="AW417" s="45">
        <v>0.91</v>
      </c>
      <c r="AX417" s="45">
        <v>-20.98</v>
      </c>
      <c r="AY417" s="45">
        <v>0</v>
      </c>
      <c r="AZ417" s="45">
        <v>0</v>
      </c>
      <c r="BA417" s="45">
        <v>0</v>
      </c>
      <c r="BB417" s="45">
        <v>0</v>
      </c>
      <c r="BC417" s="45">
        <v>171357.69</v>
      </c>
      <c r="BD417" s="45">
        <v>0</v>
      </c>
      <c r="BE417" s="45">
        <v>0</v>
      </c>
      <c r="BF417" s="45">
        <v>0</v>
      </c>
      <c r="BG417" s="45">
        <v>11.26</v>
      </c>
      <c r="BH417" s="45">
        <v>0</v>
      </c>
      <c r="BI417" s="45">
        <v>0</v>
      </c>
      <c r="BJ417" s="45">
        <v>1461213.07</v>
      </c>
      <c r="BK417" s="110">
        <v>6034429.9100000011</v>
      </c>
      <c r="BL417" s="45">
        <v>0</v>
      </c>
      <c r="BM417" s="45">
        <v>0</v>
      </c>
      <c r="BN417" s="45">
        <v>0</v>
      </c>
      <c r="BO417" s="110">
        <v>0</v>
      </c>
      <c r="BP417" s="46">
        <v>14044850.34</v>
      </c>
    </row>
    <row r="418" spans="1:68" x14ac:dyDescent="0.25">
      <c r="A418" s="107"/>
      <c r="B418" s="44" t="s">
        <v>231</v>
      </c>
      <c r="C418" s="109">
        <v>0</v>
      </c>
      <c r="D418" s="45">
        <v>0</v>
      </c>
      <c r="E418" s="45">
        <v>0</v>
      </c>
      <c r="F418" s="45">
        <v>0</v>
      </c>
      <c r="G418" s="45">
        <v>393537.48</v>
      </c>
      <c r="H418" s="45">
        <v>109740.88</v>
      </c>
      <c r="I418" s="45">
        <v>182452.33000000002</v>
      </c>
      <c r="J418" s="45">
        <v>233211.66</v>
      </c>
      <c r="K418" s="109">
        <v>0</v>
      </c>
      <c r="L418" s="45">
        <v>3659136.49</v>
      </c>
      <c r="M418" s="45">
        <v>148418.82</v>
      </c>
      <c r="N418" s="108">
        <v>0</v>
      </c>
      <c r="O418" s="45">
        <v>1786649.9799999997</v>
      </c>
      <c r="P418" s="45">
        <v>0</v>
      </c>
      <c r="Q418" s="45">
        <v>415.63</v>
      </c>
      <c r="R418" s="45">
        <v>0</v>
      </c>
      <c r="S418" s="45">
        <v>283.10000000000002</v>
      </c>
      <c r="T418" s="45">
        <v>759172.50999999989</v>
      </c>
      <c r="U418" s="45">
        <v>0</v>
      </c>
      <c r="V418" s="45">
        <v>0</v>
      </c>
      <c r="W418" s="45">
        <v>2770025.5700000003</v>
      </c>
      <c r="X418" s="140">
        <v>430215.47</v>
      </c>
      <c r="Y418" s="45">
        <v>0</v>
      </c>
      <c r="Z418" s="45">
        <v>483.46999999999997</v>
      </c>
      <c r="AA418" s="45">
        <v>1689966.12</v>
      </c>
      <c r="AB418" s="45">
        <v>0</v>
      </c>
      <c r="AC418" s="45">
        <v>0</v>
      </c>
      <c r="AD418" s="109">
        <v>0</v>
      </c>
      <c r="AE418" s="45">
        <v>0</v>
      </c>
      <c r="AF418" s="45">
        <v>0</v>
      </c>
      <c r="AG418" s="45">
        <v>0</v>
      </c>
      <c r="AH418" s="45">
        <v>0</v>
      </c>
      <c r="AI418" s="45">
        <v>0</v>
      </c>
      <c r="AJ418" s="45">
        <v>0</v>
      </c>
      <c r="AK418" s="45">
        <v>0</v>
      </c>
      <c r="AL418" s="45">
        <v>957815.60999999975</v>
      </c>
      <c r="AM418" s="45">
        <v>6</v>
      </c>
      <c r="AN418" s="45">
        <v>265882.71000000002</v>
      </c>
      <c r="AO418" s="45">
        <v>0</v>
      </c>
      <c r="AP418" s="45">
        <v>0</v>
      </c>
      <c r="AQ418" s="110">
        <v>13387413.829999998</v>
      </c>
      <c r="AR418" s="45">
        <v>9892860.4899999984</v>
      </c>
      <c r="AS418" s="45">
        <v>3073526.21</v>
      </c>
      <c r="AT418" s="45">
        <v>0</v>
      </c>
      <c r="AU418" s="45">
        <v>0</v>
      </c>
      <c r="AV418" s="45">
        <v>1281614.96</v>
      </c>
      <c r="AW418" s="45">
        <v>7256.670000000001</v>
      </c>
      <c r="AX418" s="45">
        <v>4933.9299999999994</v>
      </c>
      <c r="AY418" s="45">
        <v>0</v>
      </c>
      <c r="AZ418" s="45">
        <v>0</v>
      </c>
      <c r="BA418" s="45">
        <v>0</v>
      </c>
      <c r="BB418" s="45">
        <v>0</v>
      </c>
      <c r="BC418" s="45">
        <v>327154.45</v>
      </c>
      <c r="BD418" s="45">
        <v>0</v>
      </c>
      <c r="BE418" s="45">
        <v>0</v>
      </c>
      <c r="BF418" s="45">
        <v>0</v>
      </c>
      <c r="BG418" s="45">
        <v>88.710000000000008</v>
      </c>
      <c r="BH418" s="45">
        <v>0</v>
      </c>
      <c r="BI418" s="45">
        <v>0</v>
      </c>
      <c r="BJ418" s="45">
        <v>2095700.3200000003</v>
      </c>
      <c r="BK418" s="110">
        <v>16683135.74</v>
      </c>
      <c r="BL418" s="45">
        <v>-8.06</v>
      </c>
      <c r="BM418" s="45">
        <v>-8.06</v>
      </c>
      <c r="BN418" s="45">
        <v>-5.5</v>
      </c>
      <c r="BO418" s="110">
        <v>-21.62</v>
      </c>
      <c r="BP418" s="46">
        <v>30070527.950000003</v>
      </c>
    </row>
    <row r="419" spans="1:68" x14ac:dyDescent="0.25">
      <c r="A419" s="107" t="s">
        <v>406</v>
      </c>
      <c r="B419" s="44" t="s">
        <v>204</v>
      </c>
      <c r="C419" s="109">
        <v>0</v>
      </c>
      <c r="D419" s="45">
        <v>0</v>
      </c>
      <c r="E419" s="45">
        <v>0</v>
      </c>
      <c r="F419" s="45">
        <v>0</v>
      </c>
      <c r="G419" s="45">
        <v>193893.84</v>
      </c>
      <c r="H419" s="45">
        <v>71559.240000000005</v>
      </c>
      <c r="I419" s="45">
        <v>118237.07000000002</v>
      </c>
      <c r="J419" s="45">
        <v>152311.56</v>
      </c>
      <c r="K419" s="109">
        <v>0</v>
      </c>
      <c r="L419" s="45">
        <v>2348046.77</v>
      </c>
      <c r="M419" s="45">
        <v>95435.88</v>
      </c>
      <c r="N419" s="108">
        <v>0</v>
      </c>
      <c r="O419" s="45">
        <v>1146119.75</v>
      </c>
      <c r="P419" s="45">
        <v>0</v>
      </c>
      <c r="Q419" s="45">
        <v>522.21</v>
      </c>
      <c r="R419" s="45">
        <v>0</v>
      </c>
      <c r="S419" s="45">
        <v>1823.51</v>
      </c>
      <c r="T419" s="45">
        <v>484720.59</v>
      </c>
      <c r="U419" s="45">
        <v>0</v>
      </c>
      <c r="V419" s="45">
        <v>0</v>
      </c>
      <c r="W419" s="45">
        <v>1771494.7900000003</v>
      </c>
      <c r="X419" s="140">
        <v>274067.59000000003</v>
      </c>
      <c r="Y419" s="45">
        <v>0</v>
      </c>
      <c r="Z419" s="45">
        <v>3389.22</v>
      </c>
      <c r="AA419" s="45">
        <v>1075491.18</v>
      </c>
      <c r="AB419" s="45">
        <v>0</v>
      </c>
      <c r="AC419" s="45">
        <v>0</v>
      </c>
      <c r="AD419" s="109">
        <v>0</v>
      </c>
      <c r="AE419" s="45">
        <v>0</v>
      </c>
      <c r="AF419" s="45">
        <v>0</v>
      </c>
      <c r="AG419" s="45">
        <v>0</v>
      </c>
      <c r="AH419" s="45">
        <v>0</v>
      </c>
      <c r="AI419" s="45">
        <v>0</v>
      </c>
      <c r="AJ419" s="45">
        <v>0</v>
      </c>
      <c r="AK419" s="45">
        <v>0</v>
      </c>
      <c r="AL419" s="45">
        <v>611619.63000000012</v>
      </c>
      <c r="AM419" s="45">
        <v>0</v>
      </c>
      <c r="AN419" s="45">
        <v>169566.55999999997</v>
      </c>
      <c r="AO419" s="45">
        <v>0</v>
      </c>
      <c r="AP419" s="45">
        <v>0</v>
      </c>
      <c r="AQ419" s="110">
        <v>8518299.3900000006</v>
      </c>
      <c r="AR419" s="45">
        <v>3100230.3299999996</v>
      </c>
      <c r="AS419" s="45">
        <v>603676.1</v>
      </c>
      <c r="AT419" s="45">
        <v>0</v>
      </c>
      <c r="AU419" s="45">
        <v>0</v>
      </c>
      <c r="AV419" s="45">
        <v>1107506.74</v>
      </c>
      <c r="AW419" s="45">
        <v>7273.16</v>
      </c>
      <c r="AX419" s="45">
        <v>4896.3099999999995</v>
      </c>
      <c r="AY419" s="45">
        <v>0</v>
      </c>
      <c r="AZ419" s="45">
        <v>0</v>
      </c>
      <c r="BA419" s="45">
        <v>0</v>
      </c>
      <c r="BB419" s="45">
        <v>0</v>
      </c>
      <c r="BC419" s="45">
        <v>169672.19</v>
      </c>
      <c r="BD419" s="45">
        <v>0</v>
      </c>
      <c r="BE419" s="45">
        <v>0</v>
      </c>
      <c r="BF419" s="45">
        <v>0</v>
      </c>
      <c r="BG419" s="45">
        <v>33.96</v>
      </c>
      <c r="BH419" s="45">
        <v>0</v>
      </c>
      <c r="BI419" s="45">
        <v>0</v>
      </c>
      <c r="BJ419" s="45">
        <v>1818696.5100000002</v>
      </c>
      <c r="BK419" s="110">
        <v>6811985.2999999989</v>
      </c>
      <c r="BL419" s="45">
        <v>0</v>
      </c>
      <c r="BM419" s="45">
        <v>0</v>
      </c>
      <c r="BN419" s="45">
        <v>0</v>
      </c>
      <c r="BO419" s="110">
        <v>0</v>
      </c>
      <c r="BP419" s="46">
        <v>15330284.690000001</v>
      </c>
    </row>
    <row r="420" spans="1:68" x14ac:dyDescent="0.25">
      <c r="A420" s="107" t="s">
        <v>272</v>
      </c>
      <c r="B420" s="44" t="s">
        <v>186</v>
      </c>
      <c r="C420" s="109">
        <v>0</v>
      </c>
      <c r="D420" s="45">
        <v>0</v>
      </c>
      <c r="E420" s="45">
        <v>0</v>
      </c>
      <c r="F420" s="45">
        <v>0</v>
      </c>
      <c r="G420" s="45">
        <v>41139.770000000004</v>
      </c>
      <c r="H420" s="45">
        <v>43618.12999999999</v>
      </c>
      <c r="I420" s="45">
        <v>71096.459999999992</v>
      </c>
      <c r="J420" s="45">
        <v>92924.680000000008</v>
      </c>
      <c r="K420" s="109">
        <v>0</v>
      </c>
      <c r="L420" s="45">
        <v>1467961.4799999997</v>
      </c>
      <c r="M420" s="45">
        <v>59696.939999999995</v>
      </c>
      <c r="N420" s="45">
        <v>69750.06</v>
      </c>
      <c r="O420" s="45">
        <v>1097833.7800000003</v>
      </c>
      <c r="P420" s="45">
        <v>0</v>
      </c>
      <c r="Q420" s="45">
        <v>1488.2</v>
      </c>
      <c r="R420" s="45">
        <v>0</v>
      </c>
      <c r="S420" s="45">
        <v>467.09</v>
      </c>
      <c r="T420" s="45">
        <v>303005.71000000002</v>
      </c>
      <c r="U420" s="45">
        <v>0</v>
      </c>
      <c r="V420" s="45">
        <v>0</v>
      </c>
      <c r="W420" s="45">
        <v>1107569.4100000001</v>
      </c>
      <c r="X420" s="109">
        <v>0</v>
      </c>
      <c r="Y420" s="45">
        <v>0</v>
      </c>
      <c r="Z420" s="45">
        <v>582.53</v>
      </c>
      <c r="AA420" s="45">
        <v>672281.69000000006</v>
      </c>
      <c r="AB420" s="45">
        <v>0</v>
      </c>
      <c r="AC420" s="45">
        <v>0</v>
      </c>
      <c r="AD420" s="109">
        <v>0</v>
      </c>
      <c r="AE420" s="45">
        <v>0</v>
      </c>
      <c r="AF420" s="45">
        <v>0</v>
      </c>
      <c r="AG420" s="45">
        <v>0</v>
      </c>
      <c r="AH420" s="45">
        <v>0</v>
      </c>
      <c r="AI420" s="45">
        <v>0</v>
      </c>
      <c r="AJ420" s="45">
        <v>0</v>
      </c>
      <c r="AK420" s="45">
        <v>0</v>
      </c>
      <c r="AL420" s="45">
        <v>382081.91</v>
      </c>
      <c r="AM420" s="45">
        <v>206.56</v>
      </c>
      <c r="AN420" s="45">
        <v>105868.24</v>
      </c>
      <c r="AO420" s="45">
        <v>97.77</v>
      </c>
      <c r="AP420" s="45">
        <v>0</v>
      </c>
      <c r="AQ420" s="110">
        <v>5517670.4099999992</v>
      </c>
      <c r="AR420" s="45">
        <v>258335.61</v>
      </c>
      <c r="AS420" s="45">
        <v>141638.65</v>
      </c>
      <c r="AT420" s="45">
        <v>0</v>
      </c>
      <c r="AU420" s="45">
        <v>0</v>
      </c>
      <c r="AV420" s="45">
        <v>49207.34</v>
      </c>
      <c r="AW420" s="45">
        <v>5557.05</v>
      </c>
      <c r="AX420" s="45">
        <v>3715.4699999999993</v>
      </c>
      <c r="AY420" s="45">
        <v>0</v>
      </c>
      <c r="AZ420" s="45">
        <v>0</v>
      </c>
      <c r="BA420" s="45">
        <v>0</v>
      </c>
      <c r="BB420" s="45">
        <v>0</v>
      </c>
      <c r="BC420" s="45">
        <v>131267.22</v>
      </c>
      <c r="BD420" s="45">
        <v>0</v>
      </c>
      <c r="BE420" s="45">
        <v>0</v>
      </c>
      <c r="BF420" s="45">
        <v>0</v>
      </c>
      <c r="BG420" s="45">
        <v>0</v>
      </c>
      <c r="BH420" s="45">
        <v>0</v>
      </c>
      <c r="BI420" s="45">
        <v>0</v>
      </c>
      <c r="BJ420" s="45">
        <v>78919.790000000008</v>
      </c>
      <c r="BK420" s="110">
        <v>668641.12999999989</v>
      </c>
      <c r="BL420" s="45">
        <v>2.0099999999999998</v>
      </c>
      <c r="BM420" s="45">
        <v>2.0099999999999998</v>
      </c>
      <c r="BN420" s="45">
        <v>1.37</v>
      </c>
      <c r="BO420" s="110">
        <v>5.39</v>
      </c>
      <c r="BP420" s="46">
        <v>6186316.9300000006</v>
      </c>
    </row>
    <row r="421" spans="1:68" x14ac:dyDescent="0.25">
      <c r="A421" s="111" t="s">
        <v>407</v>
      </c>
      <c r="B421" s="112" t="s">
        <v>222</v>
      </c>
      <c r="C421" s="109">
        <v>91470.12000000001</v>
      </c>
      <c r="D421" s="141">
        <v>0</v>
      </c>
      <c r="E421" s="141">
        <v>0</v>
      </c>
      <c r="F421" s="141">
        <v>0</v>
      </c>
      <c r="G421" s="141">
        <v>463868.4</v>
      </c>
      <c r="H421" s="141">
        <v>258661.02999999997</v>
      </c>
      <c r="I421" s="141">
        <v>419879.39999999997</v>
      </c>
      <c r="J421" s="141">
        <v>526390.28999999992</v>
      </c>
      <c r="K421" s="109">
        <v>17314.969999999998</v>
      </c>
      <c r="L421" s="141">
        <v>4413812.87</v>
      </c>
      <c r="M421" s="141">
        <v>174043.25999999995</v>
      </c>
      <c r="N421" s="141">
        <v>203201.18</v>
      </c>
      <c r="O421" s="141">
        <v>2413133.62</v>
      </c>
      <c r="P421" s="141">
        <v>0</v>
      </c>
      <c r="Q421" s="141">
        <v>0</v>
      </c>
      <c r="R421" s="141">
        <v>0</v>
      </c>
      <c r="S421" s="141">
        <v>0</v>
      </c>
      <c r="T421" s="109">
        <v>0</v>
      </c>
      <c r="U421" s="141">
        <v>0</v>
      </c>
      <c r="V421" s="141">
        <v>0</v>
      </c>
      <c r="W421" s="141">
        <v>3213627.4700000007</v>
      </c>
      <c r="X421" s="109">
        <v>0</v>
      </c>
      <c r="Y421" s="141">
        <v>0</v>
      </c>
      <c r="Z421" s="141">
        <v>0</v>
      </c>
      <c r="AA421" s="141">
        <v>1935082.74</v>
      </c>
      <c r="AB421" s="141">
        <v>0</v>
      </c>
      <c r="AC421" s="141">
        <v>0</v>
      </c>
      <c r="AD421" s="109">
        <v>0</v>
      </c>
      <c r="AE421" s="141">
        <v>0</v>
      </c>
      <c r="AF421" s="141">
        <v>0</v>
      </c>
      <c r="AG421" s="141">
        <v>0</v>
      </c>
      <c r="AH421" s="141">
        <v>0</v>
      </c>
      <c r="AI421" s="141">
        <v>0</v>
      </c>
      <c r="AJ421" s="141">
        <v>0</v>
      </c>
      <c r="AK421" s="141">
        <v>0</v>
      </c>
      <c r="AL421" s="141">
        <v>1100745.3099999998</v>
      </c>
      <c r="AM421" s="141">
        <v>0</v>
      </c>
      <c r="AN421" s="141">
        <v>341068.42000000004</v>
      </c>
      <c r="AO421" s="141">
        <v>0</v>
      </c>
      <c r="AP421" s="141">
        <v>0</v>
      </c>
      <c r="AQ421" s="142">
        <v>15572299.079999998</v>
      </c>
      <c r="AR421" s="141">
        <v>13079482.74</v>
      </c>
      <c r="AS421" s="141">
        <v>5049277.74</v>
      </c>
      <c r="AT421" s="141">
        <v>0</v>
      </c>
      <c r="AU421" s="141">
        <v>0</v>
      </c>
      <c r="AV421" s="141">
        <v>1992185.31</v>
      </c>
      <c r="AW421" s="141">
        <v>223.72</v>
      </c>
      <c r="AX421" s="141">
        <v>152.47999999999999</v>
      </c>
      <c r="AY421" s="141">
        <v>0</v>
      </c>
      <c r="AZ421" s="141">
        <v>0</v>
      </c>
      <c r="BA421" s="141">
        <v>0</v>
      </c>
      <c r="BB421" s="141">
        <v>0</v>
      </c>
      <c r="BC421" s="141">
        <v>1386231.38</v>
      </c>
      <c r="BD421" s="141">
        <v>0</v>
      </c>
      <c r="BE421" s="141">
        <v>0</v>
      </c>
      <c r="BF421" s="141">
        <v>0</v>
      </c>
      <c r="BG421" s="141">
        <v>319.96999999999997</v>
      </c>
      <c r="BH421" s="141">
        <v>0</v>
      </c>
      <c r="BI421" s="141">
        <v>0</v>
      </c>
      <c r="BJ421" s="141">
        <v>3132697.5400000005</v>
      </c>
      <c r="BK421" s="142">
        <v>24640570.879999995</v>
      </c>
      <c r="BL421" s="141">
        <v>0</v>
      </c>
      <c r="BM421" s="141">
        <v>0</v>
      </c>
      <c r="BN421" s="141">
        <v>0</v>
      </c>
      <c r="BO421" s="142">
        <v>0</v>
      </c>
      <c r="BP421" s="143">
        <v>40212869.960000001</v>
      </c>
    </row>
    <row r="422" spans="1:68" x14ac:dyDescent="0.25">
      <c r="A422" s="111" t="s">
        <v>408</v>
      </c>
      <c r="B422" s="112" t="s">
        <v>218</v>
      </c>
      <c r="C422" s="109">
        <v>13499.009999999998</v>
      </c>
      <c r="D422" s="141">
        <v>0</v>
      </c>
      <c r="E422" s="141">
        <v>0</v>
      </c>
      <c r="F422" s="141">
        <v>0</v>
      </c>
      <c r="G422" s="141">
        <v>357602.97999999992</v>
      </c>
      <c r="H422" s="141">
        <v>215551.01</v>
      </c>
      <c r="I422" s="141">
        <v>358290.31</v>
      </c>
      <c r="J422" s="141">
        <v>444265.19999999995</v>
      </c>
      <c r="K422" s="109">
        <v>6147.4299999999994</v>
      </c>
      <c r="L422" s="141">
        <v>3196616.53</v>
      </c>
      <c r="M422" s="141">
        <v>126348.09999999999</v>
      </c>
      <c r="N422" s="141">
        <v>147945.79999999999</v>
      </c>
      <c r="O422" s="141">
        <v>1957738.46</v>
      </c>
      <c r="P422" s="141">
        <v>0</v>
      </c>
      <c r="Q422" s="141">
        <v>0</v>
      </c>
      <c r="R422" s="141">
        <v>0</v>
      </c>
      <c r="S422" s="141">
        <v>0</v>
      </c>
      <c r="T422" s="109">
        <v>0</v>
      </c>
      <c r="U422" s="141">
        <v>0</v>
      </c>
      <c r="V422" s="141">
        <v>0</v>
      </c>
      <c r="W422" s="141">
        <v>2354419.4499999997</v>
      </c>
      <c r="X422" s="109">
        <v>0</v>
      </c>
      <c r="Y422" s="141">
        <v>0</v>
      </c>
      <c r="Z422" s="141">
        <v>0</v>
      </c>
      <c r="AA422" s="141">
        <v>1433311.3099999998</v>
      </c>
      <c r="AB422" s="141">
        <v>0</v>
      </c>
      <c r="AC422" s="141">
        <v>0</v>
      </c>
      <c r="AD422" s="109">
        <v>0</v>
      </c>
      <c r="AE422" s="141">
        <v>0</v>
      </c>
      <c r="AF422" s="141">
        <v>0</v>
      </c>
      <c r="AG422" s="141">
        <v>0</v>
      </c>
      <c r="AH422" s="141">
        <v>0</v>
      </c>
      <c r="AI422" s="141">
        <v>0</v>
      </c>
      <c r="AJ422" s="141">
        <v>0</v>
      </c>
      <c r="AK422" s="141">
        <v>0</v>
      </c>
      <c r="AL422" s="141">
        <v>810831.76</v>
      </c>
      <c r="AM422" s="141">
        <v>0</v>
      </c>
      <c r="AN422" s="141">
        <v>248493.03999999998</v>
      </c>
      <c r="AO422" s="141">
        <v>0</v>
      </c>
      <c r="AP422" s="141">
        <v>0</v>
      </c>
      <c r="AQ422" s="142">
        <v>11671060.390000002</v>
      </c>
      <c r="AR422" s="141">
        <v>9516020.6499999985</v>
      </c>
      <c r="AS422" s="141">
        <v>4002908.92</v>
      </c>
      <c r="AT422" s="141">
        <v>0</v>
      </c>
      <c r="AU422" s="141">
        <v>0</v>
      </c>
      <c r="AV422" s="141">
        <v>1448436.5299999998</v>
      </c>
      <c r="AW422" s="141">
        <v>17.23</v>
      </c>
      <c r="AX422" s="141">
        <v>0</v>
      </c>
      <c r="AY422" s="141">
        <v>0</v>
      </c>
      <c r="AZ422" s="141">
        <v>0</v>
      </c>
      <c r="BA422" s="141">
        <v>0</v>
      </c>
      <c r="BB422" s="141">
        <v>0</v>
      </c>
      <c r="BC422" s="141">
        <v>951118.6</v>
      </c>
      <c r="BD422" s="141">
        <v>0</v>
      </c>
      <c r="BE422" s="141">
        <v>0</v>
      </c>
      <c r="BF422" s="141">
        <v>0</v>
      </c>
      <c r="BG422" s="141">
        <v>33.120000000000005</v>
      </c>
      <c r="BH422" s="141">
        <v>0</v>
      </c>
      <c r="BI422" s="141">
        <v>0</v>
      </c>
      <c r="BJ422" s="141">
        <v>2352227</v>
      </c>
      <c r="BK422" s="142">
        <v>18270762.050000001</v>
      </c>
      <c r="BL422" s="141">
        <v>0</v>
      </c>
      <c r="BM422" s="141">
        <v>0</v>
      </c>
      <c r="BN422" s="141">
        <v>0</v>
      </c>
      <c r="BO422" s="142">
        <v>0</v>
      </c>
      <c r="BP422" s="143">
        <v>29941822.439999994</v>
      </c>
    </row>
    <row r="423" spans="1:68" x14ac:dyDescent="0.25">
      <c r="A423" s="111" t="s">
        <v>409</v>
      </c>
      <c r="B423" s="112" t="s">
        <v>215</v>
      </c>
      <c r="C423" s="109">
        <v>1737.8999999999999</v>
      </c>
      <c r="D423" s="141">
        <v>0</v>
      </c>
      <c r="E423" s="141">
        <v>0</v>
      </c>
      <c r="F423" s="141">
        <v>0</v>
      </c>
      <c r="G423" s="141">
        <v>122985.62999999998</v>
      </c>
      <c r="H423" s="141">
        <v>49823.94</v>
      </c>
      <c r="I423" s="141">
        <v>82204.58</v>
      </c>
      <c r="J423" s="141">
        <v>103042.67000000001</v>
      </c>
      <c r="K423" s="109">
        <v>79.94</v>
      </c>
      <c r="L423" s="141">
        <v>921010.62000000011</v>
      </c>
      <c r="M423" s="141">
        <v>36322.06</v>
      </c>
      <c r="N423" s="141">
        <v>42660.480000000003</v>
      </c>
      <c r="O423" s="141">
        <v>575903.54999999993</v>
      </c>
      <c r="P423" s="141">
        <v>0</v>
      </c>
      <c r="Q423" s="141">
        <v>0</v>
      </c>
      <c r="R423" s="141">
        <v>0</v>
      </c>
      <c r="S423" s="141">
        <v>0</v>
      </c>
      <c r="T423" s="109">
        <v>0</v>
      </c>
      <c r="U423" s="141">
        <v>0</v>
      </c>
      <c r="V423" s="141">
        <v>0</v>
      </c>
      <c r="W423" s="141">
        <v>678405.59</v>
      </c>
      <c r="X423" s="109">
        <v>0</v>
      </c>
      <c r="Y423" s="141">
        <v>0</v>
      </c>
      <c r="Z423" s="141">
        <v>0</v>
      </c>
      <c r="AA423" s="141">
        <v>412765.25000000006</v>
      </c>
      <c r="AB423" s="141">
        <v>0</v>
      </c>
      <c r="AC423" s="141">
        <v>0</v>
      </c>
      <c r="AD423" s="109">
        <v>0</v>
      </c>
      <c r="AE423" s="141">
        <v>0</v>
      </c>
      <c r="AF423" s="141">
        <v>0</v>
      </c>
      <c r="AG423" s="141">
        <v>0</v>
      </c>
      <c r="AH423" s="141">
        <v>0</v>
      </c>
      <c r="AI423" s="141">
        <v>0</v>
      </c>
      <c r="AJ423" s="141">
        <v>0</v>
      </c>
      <c r="AK423" s="141">
        <v>0</v>
      </c>
      <c r="AL423" s="141">
        <v>233535.57</v>
      </c>
      <c r="AM423" s="141">
        <v>0</v>
      </c>
      <c r="AN423" s="141">
        <v>71500.23000000001</v>
      </c>
      <c r="AO423" s="141">
        <v>0</v>
      </c>
      <c r="AP423" s="141">
        <v>0</v>
      </c>
      <c r="AQ423" s="142">
        <v>3331978.01</v>
      </c>
      <c r="AR423" s="141">
        <v>2065727.02</v>
      </c>
      <c r="AS423" s="141">
        <v>1360745.8399999999</v>
      </c>
      <c r="AT423" s="141">
        <v>0</v>
      </c>
      <c r="AU423" s="141">
        <v>0</v>
      </c>
      <c r="AV423" s="141">
        <v>395273.25999999995</v>
      </c>
      <c r="AW423" s="141">
        <v>121.85</v>
      </c>
      <c r="AX423" s="141">
        <v>72.88</v>
      </c>
      <c r="AY423" s="141">
        <v>0</v>
      </c>
      <c r="AZ423" s="141">
        <v>0</v>
      </c>
      <c r="BA423" s="141">
        <v>0</v>
      </c>
      <c r="BB423" s="141">
        <v>0</v>
      </c>
      <c r="BC423" s="141">
        <v>317911.39999999997</v>
      </c>
      <c r="BD423" s="141">
        <v>0</v>
      </c>
      <c r="BE423" s="141">
        <v>0</v>
      </c>
      <c r="BF423" s="141">
        <v>0</v>
      </c>
      <c r="BG423" s="141">
        <v>61.6</v>
      </c>
      <c r="BH423" s="141">
        <v>0</v>
      </c>
      <c r="BI423" s="141">
        <v>0</v>
      </c>
      <c r="BJ423" s="141">
        <v>704363.93</v>
      </c>
      <c r="BK423" s="142">
        <v>4844277.78</v>
      </c>
      <c r="BL423" s="141">
        <v>0</v>
      </c>
      <c r="BM423" s="141">
        <v>0</v>
      </c>
      <c r="BN423" s="141">
        <v>0</v>
      </c>
      <c r="BO423" s="142">
        <v>0</v>
      </c>
      <c r="BP423" s="143">
        <v>8176255.7899999991</v>
      </c>
    </row>
    <row r="424" spans="1:68" x14ac:dyDescent="0.25">
      <c r="A424" s="111" t="s">
        <v>410</v>
      </c>
      <c r="B424" s="112" t="s">
        <v>221</v>
      </c>
      <c r="C424" s="109">
        <v>31171.030000000002</v>
      </c>
      <c r="D424" s="141">
        <v>0</v>
      </c>
      <c r="E424" s="141">
        <v>0</v>
      </c>
      <c r="F424" s="141">
        <v>0</v>
      </c>
      <c r="G424" s="141">
        <v>440782.45999999996</v>
      </c>
      <c r="H424" s="141">
        <v>241723.21000000002</v>
      </c>
      <c r="I424" s="141">
        <v>399190.02999999997</v>
      </c>
      <c r="J424" s="141">
        <v>500929.97000000003</v>
      </c>
      <c r="K424" s="109">
        <v>9576.65</v>
      </c>
      <c r="L424" s="141">
        <v>4168232.5399999996</v>
      </c>
      <c r="M424" s="141">
        <v>166778.77000000002</v>
      </c>
      <c r="N424" s="141">
        <v>195583.31000000003</v>
      </c>
      <c r="O424" s="141">
        <v>2349197.85</v>
      </c>
      <c r="P424" s="141">
        <v>0</v>
      </c>
      <c r="Q424" s="141">
        <v>0</v>
      </c>
      <c r="R424" s="141">
        <v>0</v>
      </c>
      <c r="S424" s="141">
        <v>0</v>
      </c>
      <c r="T424" s="109">
        <v>0</v>
      </c>
      <c r="U424" s="141">
        <v>0</v>
      </c>
      <c r="V424" s="141">
        <v>0</v>
      </c>
      <c r="W424" s="141">
        <v>3099346.0799999996</v>
      </c>
      <c r="X424" s="109">
        <v>0</v>
      </c>
      <c r="Y424" s="141">
        <v>0</v>
      </c>
      <c r="Z424" s="141">
        <v>0</v>
      </c>
      <c r="AA424" s="141">
        <v>1883484.39</v>
      </c>
      <c r="AB424" s="141">
        <v>0</v>
      </c>
      <c r="AC424" s="141">
        <v>0</v>
      </c>
      <c r="AD424" s="109">
        <v>0</v>
      </c>
      <c r="AE424" s="141">
        <v>0</v>
      </c>
      <c r="AF424" s="141">
        <v>0</v>
      </c>
      <c r="AG424" s="141">
        <v>0</v>
      </c>
      <c r="AH424" s="141">
        <v>0</v>
      </c>
      <c r="AI424" s="141">
        <v>0</v>
      </c>
      <c r="AJ424" s="141">
        <v>0</v>
      </c>
      <c r="AK424" s="141">
        <v>0</v>
      </c>
      <c r="AL424" s="141">
        <v>1067788.78</v>
      </c>
      <c r="AM424" s="141">
        <v>0</v>
      </c>
      <c r="AN424" s="141">
        <v>327568.58</v>
      </c>
      <c r="AO424" s="141">
        <v>0</v>
      </c>
      <c r="AP424" s="141">
        <v>0</v>
      </c>
      <c r="AQ424" s="142">
        <v>14881353.650000002</v>
      </c>
      <c r="AR424" s="141">
        <v>12906626.340000002</v>
      </c>
      <c r="AS424" s="141">
        <v>5103744.3100000005</v>
      </c>
      <c r="AT424" s="141">
        <v>0</v>
      </c>
      <c r="AU424" s="141">
        <v>0</v>
      </c>
      <c r="AV424" s="141">
        <v>2038578.0199999998</v>
      </c>
      <c r="AW424" s="141">
        <v>-72.13</v>
      </c>
      <c r="AX424" s="141">
        <v>-55.24</v>
      </c>
      <c r="AY424" s="141">
        <v>0</v>
      </c>
      <c r="AZ424" s="141">
        <v>0</v>
      </c>
      <c r="BA424" s="141">
        <v>0</v>
      </c>
      <c r="BB424" s="141">
        <v>0</v>
      </c>
      <c r="BC424" s="141">
        <v>1301464.02</v>
      </c>
      <c r="BD424" s="141">
        <v>0</v>
      </c>
      <c r="BE424" s="141">
        <v>0</v>
      </c>
      <c r="BF424" s="141">
        <v>0</v>
      </c>
      <c r="BG424" s="141">
        <v>165.63</v>
      </c>
      <c r="BH424" s="141">
        <v>0</v>
      </c>
      <c r="BI424" s="141">
        <v>0</v>
      </c>
      <c r="BJ424" s="141">
        <v>3193128.21</v>
      </c>
      <c r="BK424" s="142">
        <v>24543579.160000004</v>
      </c>
      <c r="BL424" s="141">
        <v>0</v>
      </c>
      <c r="BM424" s="141">
        <v>0</v>
      </c>
      <c r="BN424" s="141">
        <v>0</v>
      </c>
      <c r="BO424" s="142">
        <v>0</v>
      </c>
      <c r="BP424" s="143">
        <v>39424932.810000002</v>
      </c>
    </row>
    <row r="425" spans="1:68" x14ac:dyDescent="0.25">
      <c r="A425" s="111" t="s">
        <v>411</v>
      </c>
      <c r="B425" s="112" t="s">
        <v>219</v>
      </c>
      <c r="C425" s="109">
        <v>40332.000000000007</v>
      </c>
      <c r="D425" s="141">
        <v>0</v>
      </c>
      <c r="E425" s="141">
        <v>0</v>
      </c>
      <c r="F425" s="141">
        <v>0</v>
      </c>
      <c r="G425" s="141">
        <v>289946.84000000003</v>
      </c>
      <c r="H425" s="141">
        <v>186755.52</v>
      </c>
      <c r="I425" s="141">
        <v>308878.23000000004</v>
      </c>
      <c r="J425" s="141">
        <v>390704.44</v>
      </c>
      <c r="K425" s="109">
        <v>11142.39</v>
      </c>
      <c r="L425" s="141">
        <v>3081821.38</v>
      </c>
      <c r="M425" s="141">
        <v>123926.03000000003</v>
      </c>
      <c r="N425" s="141">
        <v>144713.22999999998</v>
      </c>
      <c r="O425" s="141">
        <v>1916275.0399999998</v>
      </c>
      <c r="P425" s="141">
        <v>0</v>
      </c>
      <c r="Q425" s="141">
        <v>0</v>
      </c>
      <c r="R425" s="141">
        <v>0</v>
      </c>
      <c r="S425" s="141">
        <v>0</v>
      </c>
      <c r="T425" s="109">
        <v>0</v>
      </c>
      <c r="U425" s="141">
        <v>0</v>
      </c>
      <c r="V425" s="141">
        <v>0</v>
      </c>
      <c r="W425" s="141">
        <v>2292791.8799999994</v>
      </c>
      <c r="X425" s="109">
        <v>0</v>
      </c>
      <c r="Y425" s="141">
        <v>0</v>
      </c>
      <c r="Z425" s="141">
        <v>0</v>
      </c>
      <c r="AA425" s="141">
        <v>1392201.2699999998</v>
      </c>
      <c r="AB425" s="141">
        <v>0</v>
      </c>
      <c r="AC425" s="141">
        <v>0</v>
      </c>
      <c r="AD425" s="109">
        <v>0</v>
      </c>
      <c r="AE425" s="141">
        <v>0</v>
      </c>
      <c r="AF425" s="141">
        <v>0</v>
      </c>
      <c r="AG425" s="141">
        <v>0</v>
      </c>
      <c r="AH425" s="141">
        <v>0</v>
      </c>
      <c r="AI425" s="141">
        <v>0</v>
      </c>
      <c r="AJ425" s="141">
        <v>0</v>
      </c>
      <c r="AK425" s="141">
        <v>0</v>
      </c>
      <c r="AL425" s="141">
        <v>789847.19999999984</v>
      </c>
      <c r="AM425" s="141">
        <v>0</v>
      </c>
      <c r="AN425" s="141">
        <v>242892.93999999997</v>
      </c>
      <c r="AO425" s="141">
        <v>0</v>
      </c>
      <c r="AP425" s="141">
        <v>0</v>
      </c>
      <c r="AQ425" s="142">
        <v>11212228.389999999</v>
      </c>
      <c r="AR425" s="141">
        <v>10332604.690000001</v>
      </c>
      <c r="AS425" s="141">
        <v>3403937.9499999997</v>
      </c>
      <c r="AT425" s="141">
        <v>0</v>
      </c>
      <c r="AU425" s="141">
        <v>0</v>
      </c>
      <c r="AV425" s="141">
        <v>1342190.1099999996</v>
      </c>
      <c r="AW425" s="141">
        <v>3403.9499999999994</v>
      </c>
      <c r="AX425" s="141">
        <v>1049.73</v>
      </c>
      <c r="AY425" s="141">
        <v>0</v>
      </c>
      <c r="AZ425" s="141">
        <v>0</v>
      </c>
      <c r="BA425" s="141">
        <v>0</v>
      </c>
      <c r="BB425" s="141">
        <v>0</v>
      </c>
      <c r="BC425" s="141">
        <v>1119191.3900000001</v>
      </c>
      <c r="BD425" s="141">
        <v>0</v>
      </c>
      <c r="BE425" s="141">
        <v>0</v>
      </c>
      <c r="BF425" s="141">
        <v>0</v>
      </c>
      <c r="BG425" s="141">
        <v>641</v>
      </c>
      <c r="BH425" s="141">
        <v>0</v>
      </c>
      <c r="BI425" s="141">
        <v>0</v>
      </c>
      <c r="BJ425" s="141">
        <v>2110647</v>
      </c>
      <c r="BK425" s="142">
        <v>18313665.82</v>
      </c>
      <c r="BL425" s="141">
        <v>0</v>
      </c>
      <c r="BM425" s="141">
        <v>0</v>
      </c>
      <c r="BN425" s="141">
        <v>0</v>
      </c>
      <c r="BO425" s="142">
        <v>0</v>
      </c>
      <c r="BP425" s="143">
        <v>29525894.210000005</v>
      </c>
    </row>
    <row r="426" spans="1:68" x14ac:dyDescent="0.25">
      <c r="A426" s="107" t="s">
        <v>390</v>
      </c>
      <c r="B426" s="44" t="s">
        <v>195</v>
      </c>
      <c r="C426" s="109">
        <v>0</v>
      </c>
      <c r="D426" s="45">
        <v>0</v>
      </c>
      <c r="E426" s="45">
        <v>0</v>
      </c>
      <c r="F426" s="45">
        <v>0</v>
      </c>
      <c r="G426" s="45">
        <v>54135.799999999996</v>
      </c>
      <c r="H426" s="45">
        <v>18723.14</v>
      </c>
      <c r="I426" s="45">
        <v>31372.489999999998</v>
      </c>
      <c r="J426" s="45">
        <v>39857.89</v>
      </c>
      <c r="K426" s="109">
        <v>0</v>
      </c>
      <c r="L426" s="45">
        <v>470185.35000000003</v>
      </c>
      <c r="M426" s="45">
        <v>18476.97</v>
      </c>
      <c r="N426" s="45">
        <v>20342.350000000002</v>
      </c>
      <c r="O426" s="45">
        <v>233122.03</v>
      </c>
      <c r="P426" s="45">
        <v>0</v>
      </c>
      <c r="Q426" s="45">
        <v>0</v>
      </c>
      <c r="R426" s="45">
        <v>0</v>
      </c>
      <c r="S426" s="45">
        <v>0</v>
      </c>
      <c r="T426" s="45">
        <v>94895.51</v>
      </c>
      <c r="U426" s="45">
        <v>0</v>
      </c>
      <c r="V426" s="45">
        <v>0</v>
      </c>
      <c r="W426" s="45">
        <v>346837.34000000008</v>
      </c>
      <c r="X426" s="109">
        <v>0</v>
      </c>
      <c r="Y426" s="45">
        <v>0</v>
      </c>
      <c r="Z426" s="45">
        <v>0</v>
      </c>
      <c r="AA426" s="45">
        <v>210729.64</v>
      </c>
      <c r="AB426" s="45">
        <v>0</v>
      </c>
      <c r="AC426" s="45">
        <v>0</v>
      </c>
      <c r="AD426" s="109">
        <v>0</v>
      </c>
      <c r="AE426" s="45">
        <v>0</v>
      </c>
      <c r="AF426" s="45">
        <v>0</v>
      </c>
      <c r="AG426" s="45">
        <v>0</v>
      </c>
      <c r="AH426" s="45">
        <v>0</v>
      </c>
      <c r="AI426" s="45">
        <v>0</v>
      </c>
      <c r="AJ426" s="45">
        <v>0</v>
      </c>
      <c r="AK426" s="45">
        <v>0</v>
      </c>
      <c r="AL426" s="45">
        <v>119380.78000000001</v>
      </c>
      <c r="AM426" s="45">
        <v>0</v>
      </c>
      <c r="AN426" s="45">
        <v>33310.239999999991</v>
      </c>
      <c r="AO426" s="45">
        <v>0</v>
      </c>
      <c r="AP426" s="45">
        <v>0</v>
      </c>
      <c r="AQ426" s="110">
        <v>1691369.5299999998</v>
      </c>
      <c r="AR426" s="45">
        <v>723905.89999999991</v>
      </c>
      <c r="AS426" s="45">
        <v>111421.52</v>
      </c>
      <c r="AT426" s="45">
        <v>0</v>
      </c>
      <c r="AU426" s="45">
        <v>0</v>
      </c>
      <c r="AV426" s="45">
        <v>165087.94999999998</v>
      </c>
      <c r="AW426" s="45">
        <v>-891.42</v>
      </c>
      <c r="AX426" s="45">
        <v>-573.34</v>
      </c>
      <c r="AY426" s="45">
        <v>0</v>
      </c>
      <c r="AZ426" s="45">
        <v>0</v>
      </c>
      <c r="BA426" s="45">
        <v>0</v>
      </c>
      <c r="BB426" s="45">
        <v>0</v>
      </c>
      <c r="BC426" s="45">
        <v>62374.169999999991</v>
      </c>
      <c r="BD426" s="45">
        <v>0</v>
      </c>
      <c r="BE426" s="45">
        <v>0</v>
      </c>
      <c r="BF426" s="45">
        <v>0</v>
      </c>
      <c r="BG426" s="45">
        <v>0</v>
      </c>
      <c r="BH426" s="45">
        <v>0</v>
      </c>
      <c r="BI426" s="45">
        <v>0</v>
      </c>
      <c r="BJ426" s="45">
        <v>284090.70999999996</v>
      </c>
      <c r="BK426" s="110">
        <v>1345415.4900000005</v>
      </c>
      <c r="BL426" s="45">
        <v>0</v>
      </c>
      <c r="BM426" s="45">
        <v>0</v>
      </c>
      <c r="BN426" s="45">
        <v>0</v>
      </c>
      <c r="BO426" s="110">
        <v>0</v>
      </c>
      <c r="BP426" s="46">
        <v>3036785.02</v>
      </c>
    </row>
    <row r="427" spans="1:68" x14ac:dyDescent="0.25">
      <c r="A427" s="107" t="s">
        <v>396</v>
      </c>
      <c r="B427" s="44" t="s">
        <v>199</v>
      </c>
      <c r="C427" s="109">
        <v>0</v>
      </c>
      <c r="D427" s="45">
        <v>0</v>
      </c>
      <c r="E427" s="45">
        <v>0</v>
      </c>
      <c r="F427" s="45">
        <v>0</v>
      </c>
      <c r="G427" s="45">
        <v>25360.269999999997</v>
      </c>
      <c r="H427" s="45">
        <v>21788.629999999997</v>
      </c>
      <c r="I427" s="45">
        <v>36351.47</v>
      </c>
      <c r="J427" s="45">
        <v>46311.850000000006</v>
      </c>
      <c r="K427" s="109">
        <v>0</v>
      </c>
      <c r="L427" s="45">
        <v>455210.95</v>
      </c>
      <c r="M427" s="45">
        <v>18456.819999999996</v>
      </c>
      <c r="N427" s="45">
        <v>19927.780000000002</v>
      </c>
      <c r="O427" s="45">
        <v>185052.51</v>
      </c>
      <c r="P427" s="45">
        <v>0</v>
      </c>
      <c r="Q427" s="45">
        <v>0</v>
      </c>
      <c r="R427" s="45">
        <v>0</v>
      </c>
      <c r="S427" s="45">
        <v>0</v>
      </c>
      <c r="T427" s="45">
        <v>92106.77</v>
      </c>
      <c r="U427" s="45">
        <v>0</v>
      </c>
      <c r="V427" s="45">
        <v>0</v>
      </c>
      <c r="W427" s="45">
        <v>337483.04</v>
      </c>
      <c r="X427" s="109">
        <v>0</v>
      </c>
      <c r="Y427" s="45">
        <v>0</v>
      </c>
      <c r="Z427" s="45">
        <v>0</v>
      </c>
      <c r="AA427" s="45">
        <v>203467.59999999998</v>
      </c>
      <c r="AB427" s="45">
        <v>0</v>
      </c>
      <c r="AC427" s="45">
        <v>0</v>
      </c>
      <c r="AD427" s="109">
        <v>0</v>
      </c>
      <c r="AE427" s="45">
        <v>0</v>
      </c>
      <c r="AF427" s="45">
        <v>0</v>
      </c>
      <c r="AG427" s="45">
        <v>0</v>
      </c>
      <c r="AH427" s="45">
        <v>0</v>
      </c>
      <c r="AI427" s="45">
        <v>0</v>
      </c>
      <c r="AJ427" s="45">
        <v>0</v>
      </c>
      <c r="AK427" s="45">
        <v>0</v>
      </c>
      <c r="AL427" s="45">
        <v>115896.09999999998</v>
      </c>
      <c r="AM427" s="45">
        <v>10.039999999999999</v>
      </c>
      <c r="AN427" s="45">
        <v>32438.129999999997</v>
      </c>
      <c r="AO427" s="45">
        <v>1520.12</v>
      </c>
      <c r="AP427" s="45">
        <v>0</v>
      </c>
      <c r="AQ427" s="110">
        <v>1591382.0800000003</v>
      </c>
      <c r="AR427" s="45">
        <v>606350.87999999989</v>
      </c>
      <c r="AS427" s="45">
        <v>140313.46</v>
      </c>
      <c r="AT427" s="45">
        <v>0</v>
      </c>
      <c r="AU427" s="45">
        <v>0</v>
      </c>
      <c r="AV427" s="45">
        <v>113223.77999999998</v>
      </c>
      <c r="AW427" s="45">
        <v>1.67</v>
      </c>
      <c r="AX427" s="45">
        <v>0</v>
      </c>
      <c r="AY427" s="45">
        <v>0</v>
      </c>
      <c r="AZ427" s="45">
        <v>0</v>
      </c>
      <c r="BA427" s="45">
        <v>0</v>
      </c>
      <c r="BB427" s="45">
        <v>0</v>
      </c>
      <c r="BC427" s="45">
        <v>84820.260000000009</v>
      </c>
      <c r="BD427" s="45">
        <v>0</v>
      </c>
      <c r="BE427" s="45">
        <v>0</v>
      </c>
      <c r="BF427" s="45">
        <v>0</v>
      </c>
      <c r="BG427" s="45">
        <v>658.53</v>
      </c>
      <c r="BH427" s="45">
        <v>0</v>
      </c>
      <c r="BI427" s="45">
        <v>0</v>
      </c>
      <c r="BJ427" s="45">
        <v>201394.56999999998</v>
      </c>
      <c r="BK427" s="110">
        <v>1146763.1499999999</v>
      </c>
      <c r="BL427" s="45">
        <v>0</v>
      </c>
      <c r="BM427" s="45">
        <v>0</v>
      </c>
      <c r="BN427" s="45">
        <v>0</v>
      </c>
      <c r="BO427" s="110">
        <v>0</v>
      </c>
      <c r="BP427" s="46">
        <v>2738145.23</v>
      </c>
    </row>
    <row r="428" spans="1:68" x14ac:dyDescent="0.25">
      <c r="A428" s="107"/>
      <c r="B428" s="44" t="s">
        <v>412</v>
      </c>
      <c r="C428" s="109">
        <v>0</v>
      </c>
      <c r="D428" s="45">
        <v>0</v>
      </c>
      <c r="E428" s="45">
        <v>0</v>
      </c>
      <c r="F428" s="45">
        <v>0</v>
      </c>
      <c r="G428" s="45">
        <v>111248.52</v>
      </c>
      <c r="H428" s="45">
        <v>146237.47</v>
      </c>
      <c r="I428" s="45">
        <v>240472.96999999997</v>
      </c>
      <c r="J428" s="45">
        <v>310997.23</v>
      </c>
      <c r="K428" s="109">
        <v>0</v>
      </c>
      <c r="L428" s="45">
        <v>3197016.0600000005</v>
      </c>
      <c r="M428" s="45">
        <v>130715.90000000001</v>
      </c>
      <c r="N428" s="45">
        <v>152724.53000000003</v>
      </c>
      <c r="O428" s="45">
        <v>1420629.44</v>
      </c>
      <c r="P428" s="45">
        <v>0</v>
      </c>
      <c r="Q428" s="45">
        <v>0.85</v>
      </c>
      <c r="R428" s="45">
        <v>0</v>
      </c>
      <c r="S428" s="45">
        <v>897.64</v>
      </c>
      <c r="T428" s="45">
        <v>660106.4</v>
      </c>
      <c r="U428" s="45">
        <v>0</v>
      </c>
      <c r="V428" s="45">
        <v>0</v>
      </c>
      <c r="W428" s="45">
        <v>3115936.6400000006</v>
      </c>
      <c r="X428" s="109">
        <v>0</v>
      </c>
      <c r="Y428" s="45">
        <v>0</v>
      </c>
      <c r="Z428" s="45">
        <v>1799.77</v>
      </c>
      <c r="AA428" s="45">
        <v>1461018.97</v>
      </c>
      <c r="AB428" s="45">
        <v>0</v>
      </c>
      <c r="AC428" s="45">
        <v>0</v>
      </c>
      <c r="AD428" s="45">
        <v>714132.6</v>
      </c>
      <c r="AE428" s="45">
        <v>0</v>
      </c>
      <c r="AF428" s="45">
        <v>0</v>
      </c>
      <c r="AG428" s="45">
        <v>0</v>
      </c>
      <c r="AH428" s="45">
        <v>0</v>
      </c>
      <c r="AI428" s="45">
        <v>0</v>
      </c>
      <c r="AJ428" s="45">
        <v>0</v>
      </c>
      <c r="AK428" s="45">
        <v>0</v>
      </c>
      <c r="AL428" s="45">
        <v>831718.67999999993</v>
      </c>
      <c r="AM428" s="45">
        <v>10705.93</v>
      </c>
      <c r="AN428" s="45">
        <v>231909.99</v>
      </c>
      <c r="AO428" s="45">
        <v>0</v>
      </c>
      <c r="AP428" s="45">
        <v>0</v>
      </c>
      <c r="AQ428" s="110">
        <v>12738269.59</v>
      </c>
      <c r="AR428" s="45">
        <v>243304.55000000002</v>
      </c>
      <c r="AS428" s="45">
        <v>160469.17000000001</v>
      </c>
      <c r="AT428" s="45">
        <v>0</v>
      </c>
      <c r="AU428" s="45">
        <v>0</v>
      </c>
      <c r="AV428" s="45">
        <v>68335.459999999977</v>
      </c>
      <c r="AW428" s="45">
        <v>5950.49</v>
      </c>
      <c r="AX428" s="45">
        <v>3988.0600000000004</v>
      </c>
      <c r="AY428" s="45">
        <v>0</v>
      </c>
      <c r="AZ428" s="45">
        <v>0</v>
      </c>
      <c r="BA428" s="45">
        <v>0</v>
      </c>
      <c r="BB428" s="45">
        <v>0</v>
      </c>
      <c r="BC428" s="45">
        <v>683920.61999999988</v>
      </c>
      <c r="BD428" s="45">
        <v>0</v>
      </c>
      <c r="BE428" s="45">
        <v>0</v>
      </c>
      <c r="BF428" s="45">
        <v>0</v>
      </c>
      <c r="BG428" s="45">
        <v>116.74</v>
      </c>
      <c r="BH428" s="45">
        <v>0</v>
      </c>
      <c r="BI428" s="45">
        <v>0</v>
      </c>
      <c r="BJ428" s="45">
        <v>105841.48</v>
      </c>
      <c r="BK428" s="110">
        <v>1271926.5699999998</v>
      </c>
      <c r="BL428" s="45">
        <v>0</v>
      </c>
      <c r="BM428" s="45">
        <v>0</v>
      </c>
      <c r="BN428" s="45">
        <v>0</v>
      </c>
      <c r="BO428" s="110">
        <v>0</v>
      </c>
      <c r="BP428" s="46">
        <v>14010196.160000002</v>
      </c>
    </row>
    <row r="429" spans="1:68" x14ac:dyDescent="0.25">
      <c r="A429" s="107" t="s">
        <v>413</v>
      </c>
      <c r="B429" s="44" t="s">
        <v>205</v>
      </c>
      <c r="C429" s="109">
        <v>0</v>
      </c>
      <c r="D429" s="45">
        <v>0</v>
      </c>
      <c r="E429" s="45">
        <v>0</v>
      </c>
      <c r="F429" s="45">
        <v>0</v>
      </c>
      <c r="G429" s="45">
        <v>88061.550000000017</v>
      </c>
      <c r="H429" s="45">
        <v>19890.71</v>
      </c>
      <c r="I429" s="45">
        <v>33851.870000000003</v>
      </c>
      <c r="J429" s="45">
        <v>42340.399999999994</v>
      </c>
      <c r="K429" s="109">
        <v>0</v>
      </c>
      <c r="L429" s="45">
        <v>467453.31000000006</v>
      </c>
      <c r="M429" s="45">
        <v>18953.789999999997</v>
      </c>
      <c r="N429" s="108">
        <v>12.99</v>
      </c>
      <c r="O429" s="45">
        <v>242073.43999999997</v>
      </c>
      <c r="P429" s="45">
        <v>0</v>
      </c>
      <c r="Q429" s="45">
        <v>0</v>
      </c>
      <c r="R429" s="45">
        <v>0</v>
      </c>
      <c r="S429" s="45">
        <v>0</v>
      </c>
      <c r="T429" s="45">
        <v>97458.819999999992</v>
      </c>
      <c r="U429" s="45">
        <v>0</v>
      </c>
      <c r="V429" s="45">
        <v>0</v>
      </c>
      <c r="W429" s="45">
        <v>354663.26000000007</v>
      </c>
      <c r="X429" s="109">
        <v>0</v>
      </c>
      <c r="Y429" s="45">
        <v>0</v>
      </c>
      <c r="Z429" s="45">
        <v>0</v>
      </c>
      <c r="AA429" s="45">
        <v>217879.60999999996</v>
      </c>
      <c r="AB429" s="45">
        <v>0</v>
      </c>
      <c r="AC429" s="45">
        <v>0</v>
      </c>
      <c r="AD429" s="45">
        <v>84318.12</v>
      </c>
      <c r="AE429" s="45">
        <v>0</v>
      </c>
      <c r="AF429" s="45">
        <v>0</v>
      </c>
      <c r="AG429" s="45">
        <v>0</v>
      </c>
      <c r="AH429" s="45">
        <v>0</v>
      </c>
      <c r="AI429" s="45">
        <v>0</v>
      </c>
      <c r="AJ429" s="45">
        <v>0</v>
      </c>
      <c r="AK429" s="45">
        <v>0</v>
      </c>
      <c r="AL429" s="45">
        <v>123001.44</v>
      </c>
      <c r="AM429" s="45">
        <v>0</v>
      </c>
      <c r="AN429" s="45">
        <v>34004.170000000006</v>
      </c>
      <c r="AO429" s="45">
        <v>48.91</v>
      </c>
      <c r="AP429" s="45">
        <v>0</v>
      </c>
      <c r="AQ429" s="110">
        <v>1824012.39</v>
      </c>
      <c r="AR429" s="45">
        <v>1532482.3500000003</v>
      </c>
      <c r="AS429" s="45">
        <v>373110.64</v>
      </c>
      <c r="AT429" s="45">
        <v>0</v>
      </c>
      <c r="AU429" s="45">
        <v>0</v>
      </c>
      <c r="AV429" s="45">
        <v>166191.87</v>
      </c>
      <c r="AW429" s="45">
        <v>0</v>
      </c>
      <c r="AX429" s="45">
        <v>0</v>
      </c>
      <c r="AY429" s="45">
        <v>0</v>
      </c>
      <c r="AZ429" s="45">
        <v>0</v>
      </c>
      <c r="BA429" s="45">
        <v>0</v>
      </c>
      <c r="BB429" s="45">
        <v>0</v>
      </c>
      <c r="BC429" s="45">
        <v>71910.12</v>
      </c>
      <c r="BD429" s="45">
        <v>0</v>
      </c>
      <c r="BE429" s="45">
        <v>0</v>
      </c>
      <c r="BF429" s="45">
        <v>0</v>
      </c>
      <c r="BG429" s="45">
        <v>0</v>
      </c>
      <c r="BH429" s="45">
        <v>0</v>
      </c>
      <c r="BI429" s="45">
        <v>0</v>
      </c>
      <c r="BJ429" s="45">
        <v>266195.69999999995</v>
      </c>
      <c r="BK429" s="110">
        <v>2409890.6800000006</v>
      </c>
      <c r="BL429" s="45">
        <v>0</v>
      </c>
      <c r="BM429" s="45">
        <v>0</v>
      </c>
      <c r="BN429" s="45">
        <v>0</v>
      </c>
      <c r="BO429" s="110">
        <v>0</v>
      </c>
      <c r="BP429" s="46">
        <v>4233903.07</v>
      </c>
    </row>
    <row r="430" spans="1:68" x14ac:dyDescent="0.25">
      <c r="A430" s="107" t="s">
        <v>358</v>
      </c>
      <c r="B430" s="44" t="s">
        <v>145</v>
      </c>
      <c r="C430" s="109">
        <v>0</v>
      </c>
      <c r="D430" s="45">
        <v>0</v>
      </c>
      <c r="E430" s="45">
        <v>0</v>
      </c>
      <c r="F430" s="45">
        <v>0</v>
      </c>
      <c r="G430" s="45">
        <v>309939.20000000001</v>
      </c>
      <c r="H430" s="45">
        <v>207265.56999999998</v>
      </c>
      <c r="I430" s="45">
        <v>342127.61000000004</v>
      </c>
      <c r="J430" s="45">
        <v>440848.52</v>
      </c>
      <c r="K430" s="109">
        <v>0</v>
      </c>
      <c r="L430" s="45">
        <v>3835102.19</v>
      </c>
      <c r="M430" s="45">
        <v>156398.13000000003</v>
      </c>
      <c r="N430" s="108">
        <v>0</v>
      </c>
      <c r="O430" s="45">
        <v>2520511.5699999998</v>
      </c>
      <c r="P430" s="45">
        <v>0</v>
      </c>
      <c r="Q430" s="45">
        <v>0</v>
      </c>
      <c r="R430" s="45">
        <v>0</v>
      </c>
      <c r="S430" s="45">
        <v>1285.47</v>
      </c>
      <c r="T430" s="45">
        <v>802482.85</v>
      </c>
      <c r="U430" s="45">
        <v>0</v>
      </c>
      <c r="V430" s="45">
        <v>0</v>
      </c>
      <c r="W430" s="45">
        <v>2924193.4199999995</v>
      </c>
      <c r="X430" s="109">
        <v>0</v>
      </c>
      <c r="Y430" s="45">
        <v>0</v>
      </c>
      <c r="Z430" s="45">
        <v>2262.92</v>
      </c>
      <c r="AA430" s="45">
        <v>1789861.52</v>
      </c>
      <c r="AB430" s="45">
        <v>0</v>
      </c>
      <c r="AC430" s="45">
        <v>0</v>
      </c>
      <c r="AD430" s="109">
        <v>0</v>
      </c>
      <c r="AE430" s="45">
        <v>0</v>
      </c>
      <c r="AF430" s="45">
        <v>0</v>
      </c>
      <c r="AG430" s="45">
        <v>0</v>
      </c>
      <c r="AH430" s="45">
        <v>0</v>
      </c>
      <c r="AI430" s="45">
        <v>0</v>
      </c>
      <c r="AJ430" s="45">
        <v>0</v>
      </c>
      <c r="AK430" s="45">
        <v>0</v>
      </c>
      <c r="AL430" s="45">
        <v>1013456.1299999999</v>
      </c>
      <c r="AM430" s="45">
        <v>369.29</v>
      </c>
      <c r="AN430" s="45">
        <v>280082.53999999998</v>
      </c>
      <c r="AO430" s="45">
        <v>0</v>
      </c>
      <c r="AP430" s="45">
        <v>0</v>
      </c>
      <c r="AQ430" s="110">
        <v>14626186.93</v>
      </c>
      <c r="AR430" s="45">
        <v>4931383.379999999</v>
      </c>
      <c r="AS430" s="45">
        <v>711942.82000000018</v>
      </c>
      <c r="AT430" s="45">
        <v>0</v>
      </c>
      <c r="AU430" s="45">
        <v>0</v>
      </c>
      <c r="AV430" s="45">
        <v>1684635.98</v>
      </c>
      <c r="AW430" s="45">
        <v>2808.8199999999997</v>
      </c>
      <c r="AX430" s="45">
        <v>1889.74</v>
      </c>
      <c r="AY430" s="45">
        <v>0</v>
      </c>
      <c r="AZ430" s="45">
        <v>0</v>
      </c>
      <c r="BA430" s="45">
        <v>0</v>
      </c>
      <c r="BB430" s="45">
        <v>0</v>
      </c>
      <c r="BC430" s="45">
        <v>604892.47</v>
      </c>
      <c r="BD430" s="45">
        <v>0</v>
      </c>
      <c r="BE430" s="45">
        <v>0</v>
      </c>
      <c r="BF430" s="45">
        <v>0</v>
      </c>
      <c r="BG430" s="45">
        <v>102.67</v>
      </c>
      <c r="BH430" s="45">
        <v>0</v>
      </c>
      <c r="BI430" s="45">
        <v>0</v>
      </c>
      <c r="BJ430" s="45">
        <v>2752086.66</v>
      </c>
      <c r="BK430" s="110">
        <v>10689742.540000003</v>
      </c>
      <c r="BL430" s="45">
        <v>0</v>
      </c>
      <c r="BM430" s="45">
        <v>0</v>
      </c>
      <c r="BN430" s="45">
        <v>0</v>
      </c>
      <c r="BO430" s="110">
        <v>0</v>
      </c>
      <c r="BP430" s="46">
        <v>25315929.469999995</v>
      </c>
    </row>
    <row r="431" spans="1:68" x14ac:dyDescent="0.25">
      <c r="A431" s="107" t="s">
        <v>356</v>
      </c>
      <c r="B431" s="44" t="s">
        <v>132</v>
      </c>
      <c r="C431" s="109">
        <v>0</v>
      </c>
      <c r="D431" s="45">
        <v>0</v>
      </c>
      <c r="E431" s="45">
        <v>0</v>
      </c>
      <c r="F431" s="45">
        <v>0</v>
      </c>
      <c r="G431" s="45">
        <v>703294.01</v>
      </c>
      <c r="H431" s="45">
        <v>355118.02</v>
      </c>
      <c r="I431" s="45">
        <v>591881.64</v>
      </c>
      <c r="J431" s="45">
        <v>753389.64</v>
      </c>
      <c r="K431" s="109">
        <v>0</v>
      </c>
      <c r="L431" s="45">
        <v>6954726.2699999996</v>
      </c>
      <c r="M431" s="45">
        <v>280588.36</v>
      </c>
      <c r="N431" s="108">
        <v>0</v>
      </c>
      <c r="O431" s="45">
        <v>2880645.1200000001</v>
      </c>
      <c r="P431" s="45">
        <v>0</v>
      </c>
      <c r="Q431" s="45">
        <v>0</v>
      </c>
      <c r="R431" s="45">
        <v>0</v>
      </c>
      <c r="S431" s="45">
        <v>2692.02</v>
      </c>
      <c r="T431" s="45">
        <v>1421506.43</v>
      </c>
      <c r="U431" s="45">
        <v>0</v>
      </c>
      <c r="V431" s="45">
        <v>0</v>
      </c>
      <c r="W431" s="45">
        <v>5196989.3100000005</v>
      </c>
      <c r="X431" s="109">
        <v>0</v>
      </c>
      <c r="Y431" s="45">
        <v>0</v>
      </c>
      <c r="Z431" s="45">
        <v>5761.48</v>
      </c>
      <c r="AA431" s="45">
        <v>3151101.2299999995</v>
      </c>
      <c r="AB431" s="45">
        <v>0</v>
      </c>
      <c r="AC431" s="45">
        <v>0</v>
      </c>
      <c r="AD431" s="109">
        <v>0</v>
      </c>
      <c r="AE431" s="45">
        <v>0</v>
      </c>
      <c r="AF431" s="45">
        <v>0</v>
      </c>
      <c r="AG431" s="45">
        <v>0</v>
      </c>
      <c r="AH431" s="45">
        <v>0</v>
      </c>
      <c r="AI431" s="45">
        <v>0</v>
      </c>
      <c r="AJ431" s="45">
        <v>0</v>
      </c>
      <c r="AK431" s="45">
        <v>0</v>
      </c>
      <c r="AL431" s="45">
        <v>1791749.3299999998</v>
      </c>
      <c r="AM431" s="45">
        <v>1501.17</v>
      </c>
      <c r="AN431" s="45">
        <v>498573.09000000008</v>
      </c>
      <c r="AO431" s="45">
        <v>0</v>
      </c>
      <c r="AP431" s="45">
        <v>0</v>
      </c>
      <c r="AQ431" s="110">
        <v>24589517.120000001</v>
      </c>
      <c r="AR431" s="45">
        <v>9301990.4400000013</v>
      </c>
      <c r="AS431" s="45">
        <v>1760706.1599999997</v>
      </c>
      <c r="AT431" s="45">
        <v>0</v>
      </c>
      <c r="AU431" s="45">
        <v>0</v>
      </c>
      <c r="AV431" s="45">
        <v>3201089.6700000004</v>
      </c>
      <c r="AW431" s="45">
        <v>22768.92</v>
      </c>
      <c r="AX431" s="45">
        <v>15789.019999999999</v>
      </c>
      <c r="AY431" s="45">
        <v>0</v>
      </c>
      <c r="AZ431" s="45">
        <v>0</v>
      </c>
      <c r="BA431" s="45">
        <v>0</v>
      </c>
      <c r="BB431" s="45">
        <v>0</v>
      </c>
      <c r="BC431" s="45">
        <v>1239336.79</v>
      </c>
      <c r="BD431" s="45">
        <v>0</v>
      </c>
      <c r="BE431" s="45">
        <v>0</v>
      </c>
      <c r="BF431" s="45">
        <v>0</v>
      </c>
      <c r="BG431" s="45">
        <v>409.79</v>
      </c>
      <c r="BH431" s="45">
        <v>0</v>
      </c>
      <c r="BI431" s="45">
        <v>0</v>
      </c>
      <c r="BJ431" s="45">
        <v>5262093.4300000006</v>
      </c>
      <c r="BK431" s="110">
        <v>20804184.219999999</v>
      </c>
      <c r="BL431" s="45">
        <v>0</v>
      </c>
      <c r="BM431" s="45">
        <v>0</v>
      </c>
      <c r="BN431" s="45">
        <v>0</v>
      </c>
      <c r="BO431" s="110">
        <v>0</v>
      </c>
      <c r="BP431" s="46">
        <v>45393701.340000011</v>
      </c>
    </row>
    <row r="432" spans="1:68" x14ac:dyDescent="0.25">
      <c r="A432" s="107" t="s">
        <v>359</v>
      </c>
      <c r="B432" s="44" t="s">
        <v>146</v>
      </c>
      <c r="C432" s="109">
        <v>0</v>
      </c>
      <c r="D432" s="45">
        <v>0</v>
      </c>
      <c r="E432" s="45">
        <v>0</v>
      </c>
      <c r="F432" s="45">
        <v>0</v>
      </c>
      <c r="G432" s="45">
        <v>130411.68000000002</v>
      </c>
      <c r="H432" s="45">
        <v>52847.799999999996</v>
      </c>
      <c r="I432" s="45">
        <v>86572.91</v>
      </c>
      <c r="J432" s="45">
        <v>111910.71999999999</v>
      </c>
      <c r="K432" s="109">
        <v>0</v>
      </c>
      <c r="L432" s="45">
        <v>1679371.26</v>
      </c>
      <c r="M432" s="109">
        <v>-76.19</v>
      </c>
      <c r="N432" s="108">
        <v>0</v>
      </c>
      <c r="O432" s="45">
        <v>763282.03</v>
      </c>
      <c r="P432" s="45">
        <v>0</v>
      </c>
      <c r="Q432" s="45">
        <v>0</v>
      </c>
      <c r="R432" s="45">
        <v>0</v>
      </c>
      <c r="S432" s="45">
        <v>224.65</v>
      </c>
      <c r="T432" s="45">
        <v>345229.23999999993</v>
      </c>
      <c r="U432" s="45">
        <v>0</v>
      </c>
      <c r="V432" s="45">
        <v>0</v>
      </c>
      <c r="W432" s="45">
        <v>1261487.8000000003</v>
      </c>
      <c r="X432" s="109">
        <v>0</v>
      </c>
      <c r="Y432" s="45">
        <v>0</v>
      </c>
      <c r="Z432" s="45">
        <v>359.1</v>
      </c>
      <c r="AA432" s="45">
        <v>766117.16999999993</v>
      </c>
      <c r="AB432" s="45">
        <v>0</v>
      </c>
      <c r="AC432" s="45">
        <v>0</v>
      </c>
      <c r="AD432" s="109">
        <v>0</v>
      </c>
      <c r="AE432" s="45">
        <v>0</v>
      </c>
      <c r="AF432" s="45">
        <v>0</v>
      </c>
      <c r="AG432" s="45">
        <v>0</v>
      </c>
      <c r="AH432" s="45">
        <v>0</v>
      </c>
      <c r="AI432" s="45">
        <v>0</v>
      </c>
      <c r="AJ432" s="45">
        <v>0</v>
      </c>
      <c r="AK432" s="45">
        <v>0</v>
      </c>
      <c r="AL432" s="45">
        <v>435031.75999999995</v>
      </c>
      <c r="AM432" s="45">
        <v>0</v>
      </c>
      <c r="AN432" s="45">
        <v>121470</v>
      </c>
      <c r="AO432" s="45">
        <v>0</v>
      </c>
      <c r="AP432" s="45">
        <v>0</v>
      </c>
      <c r="AQ432" s="110">
        <v>5754239.9300000006</v>
      </c>
      <c r="AR432" s="45">
        <v>2282637.34</v>
      </c>
      <c r="AS432" s="45">
        <v>431045.32</v>
      </c>
      <c r="AT432" s="45">
        <v>0</v>
      </c>
      <c r="AU432" s="45">
        <v>0</v>
      </c>
      <c r="AV432" s="45">
        <v>780891.98</v>
      </c>
      <c r="AW432" s="45">
        <v>1928.5900000000001</v>
      </c>
      <c r="AX432" s="45">
        <v>1274.1199999999999</v>
      </c>
      <c r="AY432" s="45">
        <v>0</v>
      </c>
      <c r="AZ432" s="45">
        <v>0</v>
      </c>
      <c r="BA432" s="45">
        <v>0</v>
      </c>
      <c r="BB432" s="45">
        <v>0</v>
      </c>
      <c r="BC432" s="45">
        <v>257100.16999999998</v>
      </c>
      <c r="BD432" s="45">
        <v>0</v>
      </c>
      <c r="BE432" s="45">
        <v>0</v>
      </c>
      <c r="BF432" s="45">
        <v>0</v>
      </c>
      <c r="BG432" s="45">
        <v>168.32</v>
      </c>
      <c r="BH432" s="45">
        <v>0</v>
      </c>
      <c r="BI432" s="45">
        <v>0</v>
      </c>
      <c r="BJ432" s="45">
        <v>1295641.7999999998</v>
      </c>
      <c r="BK432" s="110">
        <v>5050687.6399999987</v>
      </c>
      <c r="BL432" s="45">
        <v>0</v>
      </c>
      <c r="BM432" s="45">
        <v>0</v>
      </c>
      <c r="BN432" s="45">
        <v>0</v>
      </c>
      <c r="BO432" s="110">
        <v>0</v>
      </c>
      <c r="BP432" s="46">
        <v>10804927.57</v>
      </c>
    </row>
    <row r="433" spans="1:68" x14ac:dyDescent="0.25">
      <c r="A433" s="107" t="s">
        <v>256</v>
      </c>
      <c r="B433" s="44" t="s">
        <v>153</v>
      </c>
      <c r="C433" s="109">
        <v>0</v>
      </c>
      <c r="D433" s="45">
        <v>0</v>
      </c>
      <c r="E433" s="45">
        <v>0</v>
      </c>
      <c r="F433" s="45">
        <v>0</v>
      </c>
      <c r="G433" s="45">
        <v>192681.21</v>
      </c>
      <c r="H433" s="45">
        <v>71301</v>
      </c>
      <c r="I433" s="45">
        <v>115534</v>
      </c>
      <c r="J433" s="45">
        <v>151903.39000000001</v>
      </c>
      <c r="K433" s="109">
        <v>0</v>
      </c>
      <c r="L433" s="45">
        <v>1762224.8399999999</v>
      </c>
      <c r="M433" s="45">
        <v>69540.099999999991</v>
      </c>
      <c r="N433" s="45">
        <v>81611.56</v>
      </c>
      <c r="O433" s="45">
        <v>761224.49</v>
      </c>
      <c r="P433" s="45">
        <v>0</v>
      </c>
      <c r="Q433" s="45">
        <v>0</v>
      </c>
      <c r="R433" s="45">
        <v>0</v>
      </c>
      <c r="S433" s="45">
        <v>136.81</v>
      </c>
      <c r="T433" s="45">
        <v>351825.31000000006</v>
      </c>
      <c r="U433" s="45">
        <v>0</v>
      </c>
      <c r="V433" s="45">
        <v>0</v>
      </c>
      <c r="W433" s="45">
        <v>1290589.8500000001</v>
      </c>
      <c r="X433" s="109">
        <v>0</v>
      </c>
      <c r="Y433" s="45">
        <v>0</v>
      </c>
      <c r="Z433" s="45">
        <v>240.01000000000002</v>
      </c>
      <c r="AA433" s="45">
        <v>777107.77</v>
      </c>
      <c r="AB433" s="45">
        <v>0</v>
      </c>
      <c r="AC433" s="45">
        <v>0</v>
      </c>
      <c r="AD433" s="109">
        <v>1505.97</v>
      </c>
      <c r="AE433" s="45">
        <v>0</v>
      </c>
      <c r="AF433" s="45">
        <v>0</v>
      </c>
      <c r="AG433" s="45">
        <v>0</v>
      </c>
      <c r="AH433" s="45">
        <v>0</v>
      </c>
      <c r="AI433" s="45">
        <v>0</v>
      </c>
      <c r="AJ433" s="45">
        <v>0</v>
      </c>
      <c r="AK433" s="45">
        <v>0</v>
      </c>
      <c r="AL433" s="45">
        <v>442615.90999999992</v>
      </c>
      <c r="AM433" s="45">
        <v>0</v>
      </c>
      <c r="AN433" s="45">
        <v>124218.12999999999</v>
      </c>
      <c r="AO433" s="45">
        <v>0</v>
      </c>
      <c r="AP433" s="45">
        <v>0</v>
      </c>
      <c r="AQ433" s="110">
        <v>6194260.3499999996</v>
      </c>
      <c r="AR433" s="45">
        <v>3308007.66</v>
      </c>
      <c r="AS433" s="45">
        <v>862472.42</v>
      </c>
      <c r="AT433" s="45">
        <v>0</v>
      </c>
      <c r="AU433" s="45">
        <v>0</v>
      </c>
      <c r="AV433" s="45">
        <v>430892.56000000006</v>
      </c>
      <c r="AW433" s="45">
        <v>392.86</v>
      </c>
      <c r="AX433" s="45">
        <v>236.12</v>
      </c>
      <c r="AY433" s="45">
        <v>0</v>
      </c>
      <c r="AZ433" s="45">
        <v>0</v>
      </c>
      <c r="BA433" s="45">
        <v>0</v>
      </c>
      <c r="BB433" s="45">
        <v>0</v>
      </c>
      <c r="BC433" s="45">
        <v>228422.99000000002</v>
      </c>
      <c r="BD433" s="45">
        <v>0</v>
      </c>
      <c r="BE433" s="45">
        <v>0</v>
      </c>
      <c r="BF433" s="45">
        <v>0</v>
      </c>
      <c r="BG433" s="45">
        <v>182</v>
      </c>
      <c r="BH433" s="45">
        <v>0</v>
      </c>
      <c r="BI433" s="45">
        <v>0</v>
      </c>
      <c r="BJ433" s="45">
        <v>729492.25000000023</v>
      </c>
      <c r="BK433" s="110">
        <v>5560098.8600000003</v>
      </c>
      <c r="BL433" s="45">
        <v>16.22</v>
      </c>
      <c r="BM433" s="45">
        <v>16.22</v>
      </c>
      <c r="BN433" s="45">
        <v>11.07</v>
      </c>
      <c r="BO433" s="110">
        <v>43.51</v>
      </c>
      <c r="BP433" s="46">
        <v>11754402.720000003</v>
      </c>
    </row>
    <row r="434" spans="1:68" x14ac:dyDescent="0.25">
      <c r="A434" s="107" t="s">
        <v>261</v>
      </c>
      <c r="B434" s="44" t="s">
        <v>161</v>
      </c>
      <c r="C434" s="109">
        <v>0</v>
      </c>
      <c r="D434" s="45">
        <v>0</v>
      </c>
      <c r="E434" s="45">
        <v>0</v>
      </c>
      <c r="F434" s="45">
        <v>0</v>
      </c>
      <c r="G434" s="45">
        <v>10574.76</v>
      </c>
      <c r="H434" s="45">
        <v>52833.950000000004</v>
      </c>
      <c r="I434" s="45">
        <v>87547.4</v>
      </c>
      <c r="J434" s="45">
        <v>112352.80000000002</v>
      </c>
      <c r="K434" s="109">
        <v>0</v>
      </c>
      <c r="L434" s="45">
        <v>806336.23</v>
      </c>
      <c r="M434" s="45">
        <v>33071.319999999992</v>
      </c>
      <c r="N434" s="45">
        <v>37431.279999999999</v>
      </c>
      <c r="O434" s="45">
        <v>328920.58</v>
      </c>
      <c r="P434" s="45">
        <v>0</v>
      </c>
      <c r="Q434" s="45">
        <v>0</v>
      </c>
      <c r="R434" s="45">
        <v>0</v>
      </c>
      <c r="S434" s="45">
        <v>435.41</v>
      </c>
      <c r="T434" s="45">
        <v>165023.28</v>
      </c>
      <c r="U434" s="45">
        <v>0</v>
      </c>
      <c r="V434" s="45">
        <v>0</v>
      </c>
      <c r="W434" s="45">
        <v>605488.04</v>
      </c>
      <c r="X434" s="109">
        <v>0</v>
      </c>
      <c r="Y434" s="45">
        <v>0</v>
      </c>
      <c r="Z434" s="45">
        <v>994.27</v>
      </c>
      <c r="AA434" s="45">
        <v>363727.47000000003</v>
      </c>
      <c r="AB434" s="45">
        <v>0</v>
      </c>
      <c r="AC434" s="45">
        <v>0</v>
      </c>
      <c r="AD434" s="109">
        <v>0</v>
      </c>
      <c r="AE434" s="45">
        <v>0</v>
      </c>
      <c r="AF434" s="45">
        <v>0</v>
      </c>
      <c r="AG434" s="45">
        <v>0</v>
      </c>
      <c r="AH434" s="45">
        <v>0</v>
      </c>
      <c r="AI434" s="45">
        <v>0</v>
      </c>
      <c r="AJ434" s="45">
        <v>0</v>
      </c>
      <c r="AK434" s="45">
        <v>0</v>
      </c>
      <c r="AL434" s="45">
        <v>208085.89</v>
      </c>
      <c r="AM434" s="45">
        <v>-241.31</v>
      </c>
      <c r="AN434" s="45">
        <v>57445.89</v>
      </c>
      <c r="AO434" s="45">
        <v>0</v>
      </c>
      <c r="AP434" s="45">
        <v>0</v>
      </c>
      <c r="AQ434" s="110">
        <v>2870027.26</v>
      </c>
      <c r="AR434" s="45">
        <v>204019.97</v>
      </c>
      <c r="AS434" s="45">
        <v>178993.63</v>
      </c>
      <c r="AT434" s="45">
        <v>0</v>
      </c>
      <c r="AU434" s="45">
        <v>0</v>
      </c>
      <c r="AV434" s="45">
        <v>67934</v>
      </c>
      <c r="AW434" s="45">
        <v>12842.28</v>
      </c>
      <c r="AX434" s="45">
        <v>8613.0600000000013</v>
      </c>
      <c r="AY434" s="45">
        <v>0</v>
      </c>
      <c r="AZ434" s="45">
        <v>0</v>
      </c>
      <c r="BA434" s="45">
        <v>0</v>
      </c>
      <c r="BB434" s="45">
        <v>0</v>
      </c>
      <c r="BC434" s="45">
        <v>113233.01999999999</v>
      </c>
      <c r="BD434" s="45">
        <v>0</v>
      </c>
      <c r="BE434" s="45">
        <v>0</v>
      </c>
      <c r="BF434" s="45">
        <v>0</v>
      </c>
      <c r="BG434" s="45">
        <v>255.85999999999999</v>
      </c>
      <c r="BH434" s="45">
        <v>0</v>
      </c>
      <c r="BI434" s="45">
        <v>0</v>
      </c>
      <c r="BJ434" s="45">
        <v>92830.87</v>
      </c>
      <c r="BK434" s="110">
        <v>678722.69</v>
      </c>
      <c r="BL434" s="45">
        <v>0</v>
      </c>
      <c r="BM434" s="45">
        <v>0</v>
      </c>
      <c r="BN434" s="45">
        <v>0</v>
      </c>
      <c r="BO434" s="110">
        <v>0</v>
      </c>
      <c r="BP434" s="46">
        <v>3548749.9499999997</v>
      </c>
    </row>
    <row r="435" spans="1:68" x14ac:dyDescent="0.25">
      <c r="A435" s="107" t="s">
        <v>360</v>
      </c>
      <c r="B435" s="44" t="s">
        <v>147</v>
      </c>
      <c r="C435" s="109">
        <v>0</v>
      </c>
      <c r="D435" s="45">
        <v>0</v>
      </c>
      <c r="E435" s="45">
        <v>0</v>
      </c>
      <c r="F435" s="45">
        <v>0</v>
      </c>
      <c r="G435" s="45">
        <v>828380.79999999993</v>
      </c>
      <c r="H435" s="45">
        <v>202152.46999999994</v>
      </c>
      <c r="I435" s="45">
        <v>339086.17000000004</v>
      </c>
      <c r="J435" s="45">
        <v>413491.65</v>
      </c>
      <c r="K435" s="109">
        <v>0</v>
      </c>
      <c r="L435" s="45">
        <v>4561982.95</v>
      </c>
      <c r="M435" s="109">
        <v>0</v>
      </c>
      <c r="N435" s="108">
        <v>824.66</v>
      </c>
      <c r="O435" s="45">
        <v>2288283.0499999998</v>
      </c>
      <c r="P435" s="45">
        <v>0</v>
      </c>
      <c r="Q435" s="45">
        <v>151.11000000000001</v>
      </c>
      <c r="R435" s="45">
        <v>0</v>
      </c>
      <c r="S435" s="45">
        <v>174.62</v>
      </c>
      <c r="T435" s="45">
        <v>947889.55</v>
      </c>
      <c r="U435" s="45">
        <v>0</v>
      </c>
      <c r="V435" s="45">
        <v>0</v>
      </c>
      <c r="W435" s="45">
        <v>3453405.81</v>
      </c>
      <c r="X435" s="109">
        <v>0</v>
      </c>
      <c r="Y435" s="45">
        <v>0</v>
      </c>
      <c r="Z435" s="45">
        <v>252.86</v>
      </c>
      <c r="AA435" s="45">
        <v>2115784.56</v>
      </c>
      <c r="AB435" s="45">
        <v>0</v>
      </c>
      <c r="AC435" s="45">
        <v>0</v>
      </c>
      <c r="AD435" s="45">
        <v>590774.73</v>
      </c>
      <c r="AE435" s="45">
        <v>0</v>
      </c>
      <c r="AF435" s="45">
        <v>0</v>
      </c>
      <c r="AG435" s="45">
        <v>0</v>
      </c>
      <c r="AH435" s="45">
        <v>0</v>
      </c>
      <c r="AI435" s="45">
        <v>0</v>
      </c>
      <c r="AJ435" s="45">
        <v>0</v>
      </c>
      <c r="AK435" s="45">
        <v>0</v>
      </c>
      <c r="AL435" s="45">
        <v>1195800.77</v>
      </c>
      <c r="AM435" s="45">
        <v>0</v>
      </c>
      <c r="AN435" s="45">
        <v>331337.13</v>
      </c>
      <c r="AO435" s="45">
        <v>0</v>
      </c>
      <c r="AP435" s="45">
        <v>0</v>
      </c>
      <c r="AQ435" s="110">
        <v>17269772.890000001</v>
      </c>
      <c r="AR435" s="45">
        <v>13682489.809999999</v>
      </c>
      <c r="AS435" s="45">
        <v>4341007.63</v>
      </c>
      <c r="AT435" s="45">
        <v>0</v>
      </c>
      <c r="AU435" s="45">
        <v>0</v>
      </c>
      <c r="AV435" s="45">
        <v>1931050.4400000002</v>
      </c>
      <c r="AW435" s="45">
        <v>680.31999999999994</v>
      </c>
      <c r="AX435" s="45">
        <v>386.40999999999997</v>
      </c>
      <c r="AY435" s="45">
        <v>0</v>
      </c>
      <c r="AZ435" s="45">
        <v>0</v>
      </c>
      <c r="BA435" s="45">
        <v>0</v>
      </c>
      <c r="BB435" s="45">
        <v>0</v>
      </c>
      <c r="BC435" s="45">
        <v>396751.25</v>
      </c>
      <c r="BD435" s="45">
        <v>0</v>
      </c>
      <c r="BE435" s="45">
        <v>0</v>
      </c>
      <c r="BF435" s="45">
        <v>0</v>
      </c>
      <c r="BG435" s="45">
        <v>149.17000000000004</v>
      </c>
      <c r="BH435" s="45">
        <v>0</v>
      </c>
      <c r="BI435" s="45">
        <v>0</v>
      </c>
      <c r="BJ435" s="45">
        <v>3193727.96</v>
      </c>
      <c r="BK435" s="110">
        <v>23546242.990000002</v>
      </c>
      <c r="BL435" s="45">
        <v>0</v>
      </c>
      <c r="BM435" s="45">
        <v>0</v>
      </c>
      <c r="BN435" s="45">
        <v>0</v>
      </c>
      <c r="BO435" s="110">
        <v>0</v>
      </c>
      <c r="BP435" s="46">
        <v>40816015.879999995</v>
      </c>
    </row>
    <row r="436" spans="1:68" x14ac:dyDescent="0.25">
      <c r="A436" s="107" t="s">
        <v>143</v>
      </c>
      <c r="B436" s="44" t="s">
        <v>151</v>
      </c>
      <c r="C436" s="109">
        <v>0</v>
      </c>
      <c r="D436" s="45">
        <v>0</v>
      </c>
      <c r="E436" s="45">
        <v>0</v>
      </c>
      <c r="F436" s="45">
        <v>0</v>
      </c>
      <c r="G436" s="45">
        <v>327529.62</v>
      </c>
      <c r="H436" s="45">
        <v>84131.160000000018</v>
      </c>
      <c r="I436" s="45">
        <v>140132.04999999999</v>
      </c>
      <c r="J436" s="45">
        <v>178361.96</v>
      </c>
      <c r="K436" s="109">
        <v>0</v>
      </c>
      <c r="L436" s="45">
        <v>2725148.4000000004</v>
      </c>
      <c r="M436" s="45">
        <v>1172.6300000000001</v>
      </c>
      <c r="N436" s="108">
        <v>0</v>
      </c>
      <c r="O436" s="45">
        <v>1190349.6100000003</v>
      </c>
      <c r="P436" s="45">
        <v>0</v>
      </c>
      <c r="Q436" s="45">
        <v>0</v>
      </c>
      <c r="R436" s="45">
        <v>0</v>
      </c>
      <c r="S436" s="45">
        <v>442.23</v>
      </c>
      <c r="T436" s="45">
        <v>565849.73</v>
      </c>
      <c r="U436" s="45">
        <v>0</v>
      </c>
      <c r="V436" s="45">
        <v>0</v>
      </c>
      <c r="W436" s="45">
        <v>2061784.07</v>
      </c>
      <c r="X436" s="109">
        <v>0</v>
      </c>
      <c r="Y436" s="45">
        <v>0</v>
      </c>
      <c r="Z436" s="45">
        <v>679.6099999999999</v>
      </c>
      <c r="AA436" s="45">
        <v>1262614.47</v>
      </c>
      <c r="AB436" s="45">
        <v>0</v>
      </c>
      <c r="AC436" s="45">
        <v>0</v>
      </c>
      <c r="AD436" s="109">
        <v>0</v>
      </c>
      <c r="AE436" s="45">
        <v>0</v>
      </c>
      <c r="AF436" s="45">
        <v>0</v>
      </c>
      <c r="AG436" s="45">
        <v>0</v>
      </c>
      <c r="AH436" s="45">
        <v>0</v>
      </c>
      <c r="AI436" s="45">
        <v>0</v>
      </c>
      <c r="AJ436" s="45">
        <v>0</v>
      </c>
      <c r="AK436" s="45">
        <v>0</v>
      </c>
      <c r="AL436" s="45">
        <v>713798.51</v>
      </c>
      <c r="AM436" s="45">
        <v>0</v>
      </c>
      <c r="AN436" s="45">
        <v>197553.81</v>
      </c>
      <c r="AO436" s="45">
        <v>0</v>
      </c>
      <c r="AP436" s="45">
        <v>0</v>
      </c>
      <c r="AQ436" s="110">
        <v>9449547.8600000013</v>
      </c>
      <c r="AR436" s="45">
        <v>2745983.93</v>
      </c>
      <c r="AS436" s="45">
        <v>574442.57999999996</v>
      </c>
      <c r="AT436" s="45">
        <v>0</v>
      </c>
      <c r="AU436" s="45">
        <v>0</v>
      </c>
      <c r="AV436" s="45">
        <v>1266890.55</v>
      </c>
      <c r="AW436" s="45">
        <v>1097.55</v>
      </c>
      <c r="AX436" s="45">
        <v>742.18999999999994</v>
      </c>
      <c r="AY436" s="45">
        <v>0</v>
      </c>
      <c r="AZ436" s="45">
        <v>0</v>
      </c>
      <c r="BA436" s="45">
        <v>0</v>
      </c>
      <c r="BB436" s="45">
        <v>0</v>
      </c>
      <c r="BC436" s="45">
        <v>201101.43999999997</v>
      </c>
      <c r="BD436" s="45">
        <v>0</v>
      </c>
      <c r="BE436" s="45">
        <v>0</v>
      </c>
      <c r="BF436" s="45">
        <v>0</v>
      </c>
      <c r="BG436" s="45">
        <v>5.99</v>
      </c>
      <c r="BH436" s="45">
        <v>0</v>
      </c>
      <c r="BI436" s="45">
        <v>0</v>
      </c>
      <c r="BJ436" s="45">
        <v>2067912.6399999997</v>
      </c>
      <c r="BK436" s="110">
        <v>6858176.8699999992</v>
      </c>
      <c r="BL436" s="45">
        <v>0</v>
      </c>
      <c r="BM436" s="45">
        <v>0</v>
      </c>
      <c r="BN436" s="45">
        <v>0</v>
      </c>
      <c r="BO436" s="110">
        <v>0</v>
      </c>
      <c r="BP436" s="46">
        <v>16307724.729999999</v>
      </c>
    </row>
    <row r="437" spans="1:68" x14ac:dyDescent="0.25">
      <c r="A437" s="107" t="s">
        <v>140</v>
      </c>
      <c r="B437" s="44" t="s">
        <v>148</v>
      </c>
      <c r="C437" s="109">
        <v>0</v>
      </c>
      <c r="D437" s="45">
        <v>0</v>
      </c>
      <c r="E437" s="45">
        <v>0</v>
      </c>
      <c r="F437" s="45">
        <v>0</v>
      </c>
      <c r="G437" s="45">
        <v>183182.70999999996</v>
      </c>
      <c r="H437" s="45">
        <v>59012.53</v>
      </c>
      <c r="I437" s="45">
        <v>98322.18</v>
      </c>
      <c r="J437" s="45">
        <v>125634.75999999998</v>
      </c>
      <c r="K437" s="109">
        <v>0</v>
      </c>
      <c r="L437" s="45">
        <v>1885502.11</v>
      </c>
      <c r="M437" s="45">
        <v>45852.719999999987</v>
      </c>
      <c r="N437" s="108">
        <v>0</v>
      </c>
      <c r="O437" s="45">
        <v>878699.19</v>
      </c>
      <c r="P437" s="45">
        <v>0</v>
      </c>
      <c r="Q437" s="45">
        <v>0</v>
      </c>
      <c r="R437" s="45">
        <v>0</v>
      </c>
      <c r="S437" s="45">
        <v>1097.5899999999999</v>
      </c>
      <c r="T437" s="45">
        <v>390587.75000000012</v>
      </c>
      <c r="U437" s="45">
        <v>0</v>
      </c>
      <c r="V437" s="45">
        <v>0</v>
      </c>
      <c r="W437" s="45">
        <v>1425846.53</v>
      </c>
      <c r="X437" s="109">
        <v>0</v>
      </c>
      <c r="Y437" s="45">
        <v>0</v>
      </c>
      <c r="Z437" s="45">
        <v>1875.7</v>
      </c>
      <c r="AA437" s="45">
        <v>869111.59</v>
      </c>
      <c r="AB437" s="45">
        <v>0</v>
      </c>
      <c r="AC437" s="45">
        <v>0</v>
      </c>
      <c r="AD437" s="109">
        <v>0</v>
      </c>
      <c r="AE437" s="45">
        <v>0</v>
      </c>
      <c r="AF437" s="45">
        <v>0</v>
      </c>
      <c r="AG437" s="45">
        <v>0</v>
      </c>
      <c r="AH437" s="45">
        <v>0</v>
      </c>
      <c r="AI437" s="45">
        <v>0</v>
      </c>
      <c r="AJ437" s="45">
        <v>0</v>
      </c>
      <c r="AK437" s="45">
        <v>0</v>
      </c>
      <c r="AL437" s="45">
        <v>492832.75</v>
      </c>
      <c r="AM437" s="45">
        <v>0</v>
      </c>
      <c r="AN437" s="45">
        <v>136349.43000000002</v>
      </c>
      <c r="AO437" s="45">
        <v>0</v>
      </c>
      <c r="AP437" s="45">
        <v>0</v>
      </c>
      <c r="AQ437" s="110">
        <v>6593907.540000001</v>
      </c>
      <c r="AR437" s="45">
        <v>2130320.9899999998</v>
      </c>
      <c r="AS437" s="45">
        <v>420842.64</v>
      </c>
      <c r="AT437" s="45">
        <v>0</v>
      </c>
      <c r="AU437" s="45">
        <v>0</v>
      </c>
      <c r="AV437" s="45">
        <v>712967.32000000007</v>
      </c>
      <c r="AW437" s="45">
        <v>13522.689999999999</v>
      </c>
      <c r="AX437" s="45">
        <v>9108.43</v>
      </c>
      <c r="AY437" s="45">
        <v>0</v>
      </c>
      <c r="AZ437" s="45">
        <v>0</v>
      </c>
      <c r="BA437" s="45">
        <v>0</v>
      </c>
      <c r="BB437" s="45">
        <v>0</v>
      </c>
      <c r="BC437" s="45">
        <v>186807.32000000004</v>
      </c>
      <c r="BD437" s="45">
        <v>0</v>
      </c>
      <c r="BE437" s="45">
        <v>0</v>
      </c>
      <c r="BF437" s="45">
        <v>0</v>
      </c>
      <c r="BG437" s="45">
        <v>26.93</v>
      </c>
      <c r="BH437" s="45">
        <v>0</v>
      </c>
      <c r="BI437" s="45">
        <v>0</v>
      </c>
      <c r="BJ437" s="45">
        <v>1142467.95</v>
      </c>
      <c r="BK437" s="110">
        <v>4616064.2700000005</v>
      </c>
      <c r="BL437" s="45">
        <v>0</v>
      </c>
      <c r="BM437" s="45">
        <v>0</v>
      </c>
      <c r="BN437" s="45">
        <v>0</v>
      </c>
      <c r="BO437" s="110">
        <v>0</v>
      </c>
      <c r="BP437" s="46">
        <v>11209971.809999999</v>
      </c>
    </row>
    <row r="438" spans="1:68" x14ac:dyDescent="0.25">
      <c r="A438" s="107" t="s">
        <v>142</v>
      </c>
      <c r="B438" s="44" t="s">
        <v>150</v>
      </c>
      <c r="C438" s="109">
        <v>0</v>
      </c>
      <c r="D438" s="45">
        <v>0</v>
      </c>
      <c r="E438" s="45">
        <v>0</v>
      </c>
      <c r="F438" s="45">
        <v>0</v>
      </c>
      <c r="G438" s="45">
        <v>277570.08</v>
      </c>
      <c r="H438" s="45">
        <v>163470.82999999999</v>
      </c>
      <c r="I438" s="45">
        <v>271516.32</v>
      </c>
      <c r="J438" s="45">
        <v>346849.92000000004</v>
      </c>
      <c r="K438" s="109">
        <v>0</v>
      </c>
      <c r="L438" s="45">
        <v>2969741.99</v>
      </c>
      <c r="M438" s="45">
        <v>15556.84</v>
      </c>
      <c r="N438" s="108">
        <v>0</v>
      </c>
      <c r="O438" s="45">
        <v>1308327.46</v>
      </c>
      <c r="P438" s="45">
        <v>0</v>
      </c>
      <c r="Q438" s="45">
        <v>0</v>
      </c>
      <c r="R438" s="45">
        <v>0</v>
      </c>
      <c r="S438" s="45">
        <v>1048</v>
      </c>
      <c r="T438" s="45">
        <v>613897.41</v>
      </c>
      <c r="U438" s="45">
        <v>0</v>
      </c>
      <c r="V438" s="45">
        <v>0</v>
      </c>
      <c r="W438" s="45">
        <v>2239548.7600000002</v>
      </c>
      <c r="X438" s="109">
        <v>0</v>
      </c>
      <c r="Y438" s="45">
        <v>0</v>
      </c>
      <c r="Z438" s="45">
        <v>1758.4900000000002</v>
      </c>
      <c r="AA438" s="45">
        <v>1366985.5</v>
      </c>
      <c r="AB438" s="45">
        <v>0</v>
      </c>
      <c r="AC438" s="45">
        <v>0</v>
      </c>
      <c r="AD438" s="109">
        <v>0</v>
      </c>
      <c r="AE438" s="45">
        <v>0</v>
      </c>
      <c r="AF438" s="45">
        <v>0</v>
      </c>
      <c r="AG438" s="45">
        <v>0</v>
      </c>
      <c r="AH438" s="45">
        <v>0</v>
      </c>
      <c r="AI438" s="45">
        <v>0</v>
      </c>
      <c r="AJ438" s="45">
        <v>0</v>
      </c>
      <c r="AK438" s="45">
        <v>0</v>
      </c>
      <c r="AL438" s="45">
        <v>774503.79999999993</v>
      </c>
      <c r="AM438" s="45">
        <v>0</v>
      </c>
      <c r="AN438" s="45">
        <v>214657.61000000002</v>
      </c>
      <c r="AO438" s="45">
        <v>0</v>
      </c>
      <c r="AP438" s="45">
        <v>0</v>
      </c>
      <c r="AQ438" s="110">
        <v>10565433.010000002</v>
      </c>
      <c r="AR438" s="45">
        <v>3668158.5899999994</v>
      </c>
      <c r="AS438" s="45">
        <v>656065.90000000026</v>
      </c>
      <c r="AT438" s="45">
        <v>0</v>
      </c>
      <c r="AU438" s="45">
        <v>0</v>
      </c>
      <c r="AV438" s="45">
        <v>1102860.9400000002</v>
      </c>
      <c r="AW438" s="45">
        <v>5671.9699999999993</v>
      </c>
      <c r="AX438" s="45">
        <v>4204.91</v>
      </c>
      <c r="AY438" s="45">
        <v>0</v>
      </c>
      <c r="AZ438" s="45">
        <v>0</v>
      </c>
      <c r="BA438" s="45">
        <v>0</v>
      </c>
      <c r="BB438" s="45">
        <v>0</v>
      </c>
      <c r="BC438" s="45">
        <v>324117.71999999997</v>
      </c>
      <c r="BD438" s="45">
        <v>0</v>
      </c>
      <c r="BE438" s="45">
        <v>0</v>
      </c>
      <c r="BF438" s="45">
        <v>0</v>
      </c>
      <c r="BG438" s="45">
        <v>37.24</v>
      </c>
      <c r="BH438" s="45">
        <v>0</v>
      </c>
      <c r="BI438" s="45">
        <v>0</v>
      </c>
      <c r="BJ438" s="45">
        <v>1825464.82</v>
      </c>
      <c r="BK438" s="110">
        <v>7586582.0899999999</v>
      </c>
      <c r="BL438" s="45">
        <v>0</v>
      </c>
      <c r="BM438" s="45">
        <v>0</v>
      </c>
      <c r="BN438" s="45">
        <v>0</v>
      </c>
      <c r="BO438" s="110">
        <v>0</v>
      </c>
      <c r="BP438" s="46">
        <v>18152015.100000001</v>
      </c>
    </row>
    <row r="439" spans="1:68" x14ac:dyDescent="0.25">
      <c r="A439" s="107" t="s">
        <v>363</v>
      </c>
      <c r="B439" s="44" t="s">
        <v>157</v>
      </c>
      <c r="C439" s="109">
        <v>0</v>
      </c>
      <c r="D439" s="45">
        <v>0</v>
      </c>
      <c r="E439" s="45">
        <v>0</v>
      </c>
      <c r="F439" s="45">
        <v>0</v>
      </c>
      <c r="G439" s="45">
        <v>221834.19999999998</v>
      </c>
      <c r="H439" s="45">
        <v>53009.51</v>
      </c>
      <c r="I439" s="45">
        <v>87915.25</v>
      </c>
      <c r="J439" s="45">
        <v>113299.40000000002</v>
      </c>
      <c r="K439" s="109">
        <v>0</v>
      </c>
      <c r="L439" s="45">
        <v>2012935.38</v>
      </c>
      <c r="M439" s="45">
        <v>81584.59</v>
      </c>
      <c r="N439" s="108">
        <v>0</v>
      </c>
      <c r="O439" s="45">
        <v>881447.38</v>
      </c>
      <c r="P439" s="45">
        <v>0</v>
      </c>
      <c r="Q439" s="45">
        <v>0</v>
      </c>
      <c r="R439" s="45">
        <v>0</v>
      </c>
      <c r="S439" s="45">
        <v>262.31</v>
      </c>
      <c r="T439" s="45">
        <v>417465.47000000003</v>
      </c>
      <c r="U439" s="45">
        <v>0</v>
      </c>
      <c r="V439" s="45">
        <v>0</v>
      </c>
      <c r="W439" s="45">
        <v>1522543</v>
      </c>
      <c r="X439" s="109">
        <v>0</v>
      </c>
      <c r="Y439" s="45">
        <v>0</v>
      </c>
      <c r="Z439" s="45">
        <v>452.02</v>
      </c>
      <c r="AA439" s="45">
        <v>929940.28</v>
      </c>
      <c r="AB439" s="45">
        <v>0</v>
      </c>
      <c r="AC439" s="45">
        <v>0</v>
      </c>
      <c r="AD439" s="109">
        <v>0</v>
      </c>
      <c r="AE439" s="45">
        <v>0</v>
      </c>
      <c r="AF439" s="45">
        <v>0</v>
      </c>
      <c r="AG439" s="45">
        <v>0</v>
      </c>
      <c r="AH439" s="45">
        <v>0</v>
      </c>
      <c r="AI439" s="45">
        <v>0</v>
      </c>
      <c r="AJ439" s="45">
        <v>0</v>
      </c>
      <c r="AK439" s="45">
        <v>0</v>
      </c>
      <c r="AL439" s="45">
        <v>526582.30999999994</v>
      </c>
      <c r="AM439" s="45">
        <v>150.03</v>
      </c>
      <c r="AN439" s="45">
        <v>145866.92000000001</v>
      </c>
      <c r="AO439" s="45">
        <v>0</v>
      </c>
      <c r="AP439" s="45">
        <v>0</v>
      </c>
      <c r="AQ439" s="110">
        <v>6995288.0499999998</v>
      </c>
      <c r="AR439" s="45">
        <v>2105856.1799999997</v>
      </c>
      <c r="AS439" s="45">
        <v>469015.17</v>
      </c>
      <c r="AT439" s="45">
        <v>0</v>
      </c>
      <c r="AU439" s="45">
        <v>0</v>
      </c>
      <c r="AV439" s="45">
        <v>863528.81999999983</v>
      </c>
      <c r="AW439" s="45">
        <v>6033.37</v>
      </c>
      <c r="AX439" s="45">
        <v>4240.9699999999993</v>
      </c>
      <c r="AY439" s="45">
        <v>0</v>
      </c>
      <c r="AZ439" s="45">
        <v>0</v>
      </c>
      <c r="BA439" s="45">
        <v>0</v>
      </c>
      <c r="BB439" s="45">
        <v>0</v>
      </c>
      <c r="BC439" s="45">
        <v>183863.03999999998</v>
      </c>
      <c r="BD439" s="45">
        <v>0</v>
      </c>
      <c r="BE439" s="45">
        <v>0</v>
      </c>
      <c r="BF439" s="45">
        <v>0</v>
      </c>
      <c r="BG439" s="45">
        <v>0</v>
      </c>
      <c r="BH439" s="45">
        <v>0</v>
      </c>
      <c r="BI439" s="45">
        <v>0</v>
      </c>
      <c r="BJ439" s="45">
        <v>1472249.9900000002</v>
      </c>
      <c r="BK439" s="110">
        <v>5104787.54</v>
      </c>
      <c r="BL439" s="45">
        <v>0</v>
      </c>
      <c r="BM439" s="45">
        <v>0</v>
      </c>
      <c r="BN439" s="45">
        <v>0</v>
      </c>
      <c r="BO439" s="110">
        <v>0</v>
      </c>
      <c r="BP439" s="46">
        <v>12100075.59</v>
      </c>
    </row>
    <row r="440" spans="1:68" x14ac:dyDescent="0.25">
      <c r="A440" s="107" t="s">
        <v>389</v>
      </c>
      <c r="B440" s="44" t="s">
        <v>194</v>
      </c>
      <c r="C440" s="109">
        <v>0</v>
      </c>
      <c r="D440" s="45">
        <v>0</v>
      </c>
      <c r="E440" s="45">
        <v>0</v>
      </c>
      <c r="F440" s="45">
        <v>0</v>
      </c>
      <c r="G440" s="45">
        <v>11533.55</v>
      </c>
      <c r="H440" s="45">
        <v>56834.840000000004</v>
      </c>
      <c r="I440" s="45">
        <v>93951.91</v>
      </c>
      <c r="J440" s="45">
        <v>121087.76999999999</v>
      </c>
      <c r="K440" s="109">
        <v>0</v>
      </c>
      <c r="L440" s="45">
        <v>1785825.45</v>
      </c>
      <c r="M440" s="45">
        <v>65022.909999999996</v>
      </c>
      <c r="N440" s="108">
        <v>0</v>
      </c>
      <c r="O440" s="45">
        <v>859693.33</v>
      </c>
      <c r="P440" s="45">
        <v>0</v>
      </c>
      <c r="Q440" s="45">
        <v>0</v>
      </c>
      <c r="R440" s="45">
        <v>0</v>
      </c>
      <c r="S440" s="45">
        <v>55.73</v>
      </c>
      <c r="T440" s="45">
        <v>370384.48000000004</v>
      </c>
      <c r="U440" s="45">
        <v>0</v>
      </c>
      <c r="V440" s="45">
        <v>0</v>
      </c>
      <c r="W440" s="45">
        <v>1350469.62</v>
      </c>
      <c r="X440" s="140">
        <v>209726.92</v>
      </c>
      <c r="Y440" s="45">
        <v>0</v>
      </c>
      <c r="Z440" s="45">
        <v>81.58</v>
      </c>
      <c r="AA440" s="45">
        <v>826423.13000000012</v>
      </c>
      <c r="AB440" s="45">
        <v>0</v>
      </c>
      <c r="AC440" s="45">
        <v>0</v>
      </c>
      <c r="AD440" s="109">
        <v>0</v>
      </c>
      <c r="AE440" s="45">
        <v>0</v>
      </c>
      <c r="AF440" s="45">
        <v>0</v>
      </c>
      <c r="AG440" s="45">
        <v>0</v>
      </c>
      <c r="AH440" s="45">
        <v>0</v>
      </c>
      <c r="AI440" s="45">
        <v>0</v>
      </c>
      <c r="AJ440" s="45">
        <v>0</v>
      </c>
      <c r="AK440" s="45">
        <v>0</v>
      </c>
      <c r="AL440" s="45">
        <v>467200.61</v>
      </c>
      <c r="AM440" s="45">
        <v>0</v>
      </c>
      <c r="AN440" s="45">
        <v>129459.01</v>
      </c>
      <c r="AO440" s="45">
        <v>0</v>
      </c>
      <c r="AP440" s="45">
        <v>0</v>
      </c>
      <c r="AQ440" s="110">
        <v>6347750.8399999999</v>
      </c>
      <c r="AR440" s="45">
        <v>209352.65</v>
      </c>
      <c r="AS440" s="45">
        <v>60693.530000000006</v>
      </c>
      <c r="AT440" s="45">
        <v>0</v>
      </c>
      <c r="AU440" s="45">
        <v>0</v>
      </c>
      <c r="AV440" s="45">
        <v>25510.23</v>
      </c>
      <c r="AW440" s="45">
        <v>528.81999999999994</v>
      </c>
      <c r="AX440" s="45">
        <v>359.66</v>
      </c>
      <c r="AY440" s="45">
        <v>0</v>
      </c>
      <c r="AZ440" s="45">
        <v>0</v>
      </c>
      <c r="BA440" s="45">
        <v>0</v>
      </c>
      <c r="BB440" s="45">
        <v>0</v>
      </c>
      <c r="BC440" s="45">
        <v>118779.53</v>
      </c>
      <c r="BD440" s="45">
        <v>0</v>
      </c>
      <c r="BE440" s="45">
        <v>0</v>
      </c>
      <c r="BF440" s="45">
        <v>0</v>
      </c>
      <c r="BG440" s="45">
        <v>0</v>
      </c>
      <c r="BH440" s="45">
        <v>0</v>
      </c>
      <c r="BI440" s="45">
        <v>0</v>
      </c>
      <c r="BJ440" s="45">
        <v>41073.340000000004</v>
      </c>
      <c r="BK440" s="110">
        <v>456297.76000000007</v>
      </c>
      <c r="BL440" s="45">
        <v>0</v>
      </c>
      <c r="BM440" s="45">
        <v>0</v>
      </c>
      <c r="BN440" s="45">
        <v>0</v>
      </c>
      <c r="BO440" s="110">
        <v>0</v>
      </c>
      <c r="BP440" s="46">
        <v>6804048.6000000006</v>
      </c>
    </row>
    <row r="441" spans="1:68" x14ac:dyDescent="0.25">
      <c r="A441" s="107" t="s">
        <v>387</v>
      </c>
      <c r="B441" s="44" t="s">
        <v>192</v>
      </c>
      <c r="C441" s="109">
        <v>0</v>
      </c>
      <c r="D441" s="45">
        <v>0</v>
      </c>
      <c r="E441" s="45">
        <v>0</v>
      </c>
      <c r="F441" s="45">
        <v>0</v>
      </c>
      <c r="G441" s="45">
        <v>135467.98000000001</v>
      </c>
      <c r="H441" s="45">
        <v>37277.01</v>
      </c>
      <c r="I441" s="45">
        <v>61663.909999999996</v>
      </c>
      <c r="J441" s="45">
        <v>79765.059999999983</v>
      </c>
      <c r="K441" s="109">
        <v>0</v>
      </c>
      <c r="L441" s="45">
        <v>1268753.9100000001</v>
      </c>
      <c r="M441" s="45">
        <v>29582.729999999996</v>
      </c>
      <c r="N441" s="108">
        <v>0</v>
      </c>
      <c r="O441" s="45">
        <v>654418.54</v>
      </c>
      <c r="P441" s="45">
        <v>0</v>
      </c>
      <c r="Q441" s="45">
        <v>0</v>
      </c>
      <c r="R441" s="45">
        <v>0</v>
      </c>
      <c r="S441" s="45">
        <v>283.47000000000003</v>
      </c>
      <c r="T441" s="45">
        <v>264714.37</v>
      </c>
      <c r="U441" s="45">
        <v>0</v>
      </c>
      <c r="V441" s="45">
        <v>0</v>
      </c>
      <c r="W441" s="45">
        <v>964458.10000000009</v>
      </c>
      <c r="X441" s="140">
        <v>150101.46999999997</v>
      </c>
      <c r="Y441" s="45">
        <v>0</v>
      </c>
      <c r="Z441" s="45">
        <v>499.43</v>
      </c>
      <c r="AA441" s="45">
        <v>590877.83000000007</v>
      </c>
      <c r="AB441" s="45">
        <v>0</v>
      </c>
      <c r="AC441" s="45">
        <v>0</v>
      </c>
      <c r="AD441" s="109">
        <v>0</v>
      </c>
      <c r="AE441" s="45">
        <v>0</v>
      </c>
      <c r="AF441" s="45">
        <v>0</v>
      </c>
      <c r="AG441" s="45">
        <v>0</v>
      </c>
      <c r="AH441" s="45">
        <v>0</v>
      </c>
      <c r="AI441" s="45">
        <v>0</v>
      </c>
      <c r="AJ441" s="45">
        <v>0</v>
      </c>
      <c r="AK441" s="45">
        <v>0</v>
      </c>
      <c r="AL441" s="45">
        <v>334199.10999999993</v>
      </c>
      <c r="AM441" s="45">
        <v>18.18</v>
      </c>
      <c r="AN441" s="45">
        <v>92351.08</v>
      </c>
      <c r="AO441" s="45">
        <v>0</v>
      </c>
      <c r="AP441" s="45">
        <v>0</v>
      </c>
      <c r="AQ441" s="110">
        <v>4664432.1800000006</v>
      </c>
      <c r="AR441" s="45">
        <v>1785043.3000000003</v>
      </c>
      <c r="AS441" s="45">
        <v>341467.6</v>
      </c>
      <c r="AT441" s="45">
        <v>0</v>
      </c>
      <c r="AU441" s="45">
        <v>0</v>
      </c>
      <c r="AV441" s="45">
        <v>605239.78</v>
      </c>
      <c r="AW441" s="45">
        <v>1208.45</v>
      </c>
      <c r="AX441" s="45">
        <v>814.71</v>
      </c>
      <c r="AY441" s="45">
        <v>0</v>
      </c>
      <c r="AZ441" s="45">
        <v>0</v>
      </c>
      <c r="BA441" s="45">
        <v>0</v>
      </c>
      <c r="BB441" s="45">
        <v>0</v>
      </c>
      <c r="BC441" s="45">
        <v>123009.14</v>
      </c>
      <c r="BD441" s="45">
        <v>0</v>
      </c>
      <c r="BE441" s="45">
        <v>0</v>
      </c>
      <c r="BF441" s="45">
        <v>0</v>
      </c>
      <c r="BG441" s="45">
        <v>3.44</v>
      </c>
      <c r="BH441" s="45">
        <v>0</v>
      </c>
      <c r="BI441" s="45">
        <v>0</v>
      </c>
      <c r="BJ441" s="45">
        <v>1025229.1900000001</v>
      </c>
      <c r="BK441" s="110">
        <v>3882015.6100000003</v>
      </c>
      <c r="BL441" s="45">
        <v>0</v>
      </c>
      <c r="BM441" s="45">
        <v>0</v>
      </c>
      <c r="BN441" s="45">
        <v>0</v>
      </c>
      <c r="BO441" s="110">
        <v>0</v>
      </c>
      <c r="BP441" s="46">
        <v>8546447.7900000028</v>
      </c>
    </row>
    <row r="442" spans="1:68" x14ac:dyDescent="0.25">
      <c r="A442" s="111" t="s">
        <v>414</v>
      </c>
      <c r="B442" s="112" t="s">
        <v>206</v>
      </c>
      <c r="C442" s="109">
        <v>16369.239999999998</v>
      </c>
      <c r="D442" s="141">
        <v>0</v>
      </c>
      <c r="E442" s="141">
        <v>0</v>
      </c>
      <c r="F442" s="141">
        <v>0</v>
      </c>
      <c r="G442" s="141">
        <v>324361.3</v>
      </c>
      <c r="H442" s="141">
        <v>140966.69999999998</v>
      </c>
      <c r="I442" s="141">
        <v>233930.74</v>
      </c>
      <c r="J442" s="141">
        <v>294685.57</v>
      </c>
      <c r="K442" s="109">
        <v>5013.9399999999996</v>
      </c>
      <c r="L442" s="141">
        <v>2965670.88</v>
      </c>
      <c r="M442" s="141">
        <v>118968.2</v>
      </c>
      <c r="N442" s="141">
        <v>137234.90999999997</v>
      </c>
      <c r="O442" s="141">
        <v>1331401.1000000001</v>
      </c>
      <c r="P442" s="141">
        <v>0</v>
      </c>
      <c r="Q442" s="141">
        <v>0</v>
      </c>
      <c r="R442" s="141">
        <v>0</v>
      </c>
      <c r="S442" s="141">
        <v>0</v>
      </c>
      <c r="T442" s="109">
        <v>434.31000000000006</v>
      </c>
      <c r="U442" s="141">
        <v>0</v>
      </c>
      <c r="V442" s="141">
        <v>0</v>
      </c>
      <c r="W442" s="141">
        <v>2213519.9800000004</v>
      </c>
      <c r="X442" s="109">
        <v>0</v>
      </c>
      <c r="Y442" s="141">
        <v>0</v>
      </c>
      <c r="Z442" s="141">
        <v>0</v>
      </c>
      <c r="AA442" s="141">
        <v>1349255.5699999998</v>
      </c>
      <c r="AB442" s="141">
        <v>0</v>
      </c>
      <c r="AC442" s="141">
        <v>0</v>
      </c>
      <c r="AD442" s="109">
        <v>0</v>
      </c>
      <c r="AE442" s="141">
        <v>0</v>
      </c>
      <c r="AF442" s="141">
        <v>0</v>
      </c>
      <c r="AG442" s="141">
        <v>0</v>
      </c>
      <c r="AH442" s="141">
        <v>0</v>
      </c>
      <c r="AI442" s="141">
        <v>0</v>
      </c>
      <c r="AJ442" s="141">
        <v>0</v>
      </c>
      <c r="AK442" s="141">
        <v>0</v>
      </c>
      <c r="AL442" s="141">
        <v>764122.62000000011</v>
      </c>
      <c r="AM442" s="141">
        <v>0</v>
      </c>
      <c r="AN442" s="141">
        <v>233751.6</v>
      </c>
      <c r="AO442" s="141">
        <v>0</v>
      </c>
      <c r="AP442" s="141">
        <v>0</v>
      </c>
      <c r="AQ442" s="142">
        <v>10129686.66</v>
      </c>
      <c r="AR442" s="141">
        <v>9341785.2500000019</v>
      </c>
      <c r="AS442" s="141">
        <v>3221440.1899999995</v>
      </c>
      <c r="AT442" s="141">
        <v>0</v>
      </c>
      <c r="AU442" s="141">
        <v>0</v>
      </c>
      <c r="AV442" s="141">
        <v>1144853.9100000001</v>
      </c>
      <c r="AW442" s="141">
        <v>-13.86999999999999</v>
      </c>
      <c r="AX442" s="141">
        <v>423.95</v>
      </c>
      <c r="AY442" s="141">
        <v>0</v>
      </c>
      <c r="AZ442" s="141">
        <v>0</v>
      </c>
      <c r="BA442" s="141">
        <v>0</v>
      </c>
      <c r="BB442" s="141">
        <v>0</v>
      </c>
      <c r="BC442" s="141">
        <v>726451.58000000007</v>
      </c>
      <c r="BD442" s="141">
        <v>0</v>
      </c>
      <c r="BE442" s="141">
        <v>0</v>
      </c>
      <c r="BF442" s="141">
        <v>0</v>
      </c>
      <c r="BG442" s="141">
        <v>58.13</v>
      </c>
      <c r="BH442" s="141">
        <v>0</v>
      </c>
      <c r="BI442" s="141">
        <v>0</v>
      </c>
      <c r="BJ442" s="141">
        <v>1870817.7100000004</v>
      </c>
      <c r="BK442" s="142">
        <v>16305816.849999996</v>
      </c>
      <c r="BL442" s="141">
        <v>0</v>
      </c>
      <c r="BM442" s="141">
        <v>0</v>
      </c>
      <c r="BN442" s="141">
        <v>0</v>
      </c>
      <c r="BO442" s="142">
        <v>0</v>
      </c>
      <c r="BP442" s="143">
        <v>26435503.510000002</v>
      </c>
    </row>
    <row r="443" spans="1:68" x14ac:dyDescent="0.25">
      <c r="A443" s="111" t="s">
        <v>415</v>
      </c>
      <c r="B443" s="112" t="s">
        <v>207</v>
      </c>
      <c r="C443" s="109">
        <v>15393.449999999999</v>
      </c>
      <c r="D443" s="141">
        <v>0</v>
      </c>
      <c r="E443" s="141">
        <v>0</v>
      </c>
      <c r="F443" s="141">
        <v>0</v>
      </c>
      <c r="G443" s="141">
        <v>404558.45000000007</v>
      </c>
      <c r="H443" s="141">
        <v>159486.69</v>
      </c>
      <c r="I443" s="141">
        <v>264959.52</v>
      </c>
      <c r="J443" s="141">
        <v>329197.93000000005</v>
      </c>
      <c r="K443" s="109">
        <v>4451.21</v>
      </c>
      <c r="L443" s="141">
        <v>3220949.31</v>
      </c>
      <c r="M443" s="141">
        <v>128229.6</v>
      </c>
      <c r="N443" s="141">
        <v>149890.07</v>
      </c>
      <c r="O443" s="141">
        <v>1566001.4499999997</v>
      </c>
      <c r="P443" s="141">
        <v>0</v>
      </c>
      <c r="Q443" s="141">
        <v>0</v>
      </c>
      <c r="R443" s="141">
        <v>0</v>
      </c>
      <c r="S443" s="141">
        <v>0</v>
      </c>
      <c r="T443" s="109">
        <v>23.56</v>
      </c>
      <c r="U443" s="141">
        <v>0</v>
      </c>
      <c r="V443" s="141">
        <v>0</v>
      </c>
      <c r="W443" s="141">
        <v>2386252.92</v>
      </c>
      <c r="X443" s="109">
        <v>0</v>
      </c>
      <c r="Y443" s="141">
        <v>0</v>
      </c>
      <c r="Z443" s="141">
        <v>0</v>
      </c>
      <c r="AA443" s="141">
        <v>1453013.2200000002</v>
      </c>
      <c r="AB443" s="141">
        <v>0</v>
      </c>
      <c r="AC443" s="141">
        <v>0</v>
      </c>
      <c r="AD443" s="109">
        <v>0</v>
      </c>
      <c r="AE443" s="141">
        <v>0</v>
      </c>
      <c r="AF443" s="141">
        <v>0</v>
      </c>
      <c r="AG443" s="141">
        <v>0</v>
      </c>
      <c r="AH443" s="141">
        <v>0</v>
      </c>
      <c r="AI443" s="141">
        <v>0</v>
      </c>
      <c r="AJ443" s="141">
        <v>0</v>
      </c>
      <c r="AK443" s="141">
        <v>0</v>
      </c>
      <c r="AL443" s="141">
        <v>822181.86</v>
      </c>
      <c r="AM443" s="141">
        <v>0</v>
      </c>
      <c r="AN443" s="141">
        <v>251995.43</v>
      </c>
      <c r="AO443" s="141">
        <v>0</v>
      </c>
      <c r="AP443" s="141">
        <v>0</v>
      </c>
      <c r="AQ443" s="142">
        <v>11156584.67</v>
      </c>
      <c r="AR443" s="141">
        <v>10373200.790000001</v>
      </c>
      <c r="AS443" s="141">
        <v>3727253.15</v>
      </c>
      <c r="AT443" s="141">
        <v>0</v>
      </c>
      <c r="AU443" s="141">
        <v>0</v>
      </c>
      <c r="AV443" s="141">
        <v>1329192.81</v>
      </c>
      <c r="AW443" s="141">
        <v>1404.92</v>
      </c>
      <c r="AX443" s="141">
        <v>937.27</v>
      </c>
      <c r="AY443" s="141">
        <v>0</v>
      </c>
      <c r="AZ443" s="141">
        <v>0</v>
      </c>
      <c r="BA443" s="141">
        <v>0</v>
      </c>
      <c r="BB443" s="141">
        <v>0</v>
      </c>
      <c r="BC443" s="141">
        <v>673050.5199999999</v>
      </c>
      <c r="BD443" s="141">
        <v>0</v>
      </c>
      <c r="BE443" s="141">
        <v>0</v>
      </c>
      <c r="BF443" s="141">
        <v>0</v>
      </c>
      <c r="BG443" s="141">
        <v>172.01</v>
      </c>
      <c r="BH443" s="141">
        <v>0</v>
      </c>
      <c r="BI443" s="141">
        <v>0</v>
      </c>
      <c r="BJ443" s="141">
        <v>2171428.0299999998</v>
      </c>
      <c r="BK443" s="142">
        <v>18276639.499999996</v>
      </c>
      <c r="BL443" s="141">
        <v>0</v>
      </c>
      <c r="BM443" s="141">
        <v>0</v>
      </c>
      <c r="BN443" s="141">
        <v>0</v>
      </c>
      <c r="BO443" s="142">
        <v>0</v>
      </c>
      <c r="BP443" s="143">
        <v>29433224.170000006</v>
      </c>
    </row>
    <row r="444" spans="1:68" x14ac:dyDescent="0.25">
      <c r="A444" s="107" t="s">
        <v>391</v>
      </c>
      <c r="B444" s="44" t="s">
        <v>196</v>
      </c>
      <c r="C444" s="109">
        <v>0</v>
      </c>
      <c r="D444" s="45">
        <v>0</v>
      </c>
      <c r="E444" s="45">
        <v>0</v>
      </c>
      <c r="F444" s="45">
        <v>0</v>
      </c>
      <c r="G444" s="45">
        <v>104379.90999999997</v>
      </c>
      <c r="H444" s="45">
        <v>28139.09</v>
      </c>
      <c r="I444" s="45">
        <v>46487.969999999994</v>
      </c>
      <c r="J444" s="45">
        <v>60069.43</v>
      </c>
      <c r="K444" s="109">
        <v>0</v>
      </c>
      <c r="L444" s="45">
        <v>921994.31</v>
      </c>
      <c r="M444" s="45">
        <v>37080.369999999995</v>
      </c>
      <c r="N444" s="108">
        <v>0</v>
      </c>
      <c r="O444" s="45">
        <v>446932.86</v>
      </c>
      <c r="P444" s="45">
        <v>0</v>
      </c>
      <c r="Q444" s="45">
        <v>0</v>
      </c>
      <c r="R444" s="45">
        <v>0</v>
      </c>
      <c r="S444" s="45">
        <v>554.74</v>
      </c>
      <c r="T444" s="45">
        <v>189065.03000000003</v>
      </c>
      <c r="U444" s="45">
        <v>0</v>
      </c>
      <c r="V444" s="45">
        <v>0</v>
      </c>
      <c r="W444" s="45">
        <v>690357.31</v>
      </c>
      <c r="X444" s="140">
        <v>106834.1</v>
      </c>
      <c r="Y444" s="45">
        <v>0</v>
      </c>
      <c r="Z444" s="45">
        <v>808.76</v>
      </c>
      <c r="AA444" s="45">
        <v>420598.72</v>
      </c>
      <c r="AB444" s="45">
        <v>0</v>
      </c>
      <c r="AC444" s="45">
        <v>0</v>
      </c>
      <c r="AD444" s="109">
        <v>0</v>
      </c>
      <c r="AE444" s="45">
        <v>0</v>
      </c>
      <c r="AF444" s="45">
        <v>0</v>
      </c>
      <c r="AG444" s="45">
        <v>0</v>
      </c>
      <c r="AH444" s="45">
        <v>0</v>
      </c>
      <c r="AI444" s="45">
        <v>0</v>
      </c>
      <c r="AJ444" s="45">
        <v>0</v>
      </c>
      <c r="AK444" s="45">
        <v>0</v>
      </c>
      <c r="AL444" s="45">
        <v>238379.17</v>
      </c>
      <c r="AM444" s="45">
        <v>7.02</v>
      </c>
      <c r="AN444" s="45">
        <v>66095.8</v>
      </c>
      <c r="AO444" s="45">
        <v>0</v>
      </c>
      <c r="AP444" s="45">
        <v>0</v>
      </c>
      <c r="AQ444" s="110">
        <v>3357784.5900000003</v>
      </c>
      <c r="AR444" s="45">
        <v>1028662.3400000001</v>
      </c>
      <c r="AS444" s="45">
        <v>259473.12</v>
      </c>
      <c r="AT444" s="45">
        <v>0</v>
      </c>
      <c r="AU444" s="45">
        <v>0</v>
      </c>
      <c r="AV444" s="45">
        <v>350711.92</v>
      </c>
      <c r="AW444" s="45">
        <v>1769.6100000000001</v>
      </c>
      <c r="AX444" s="45">
        <v>1213.8200000000002</v>
      </c>
      <c r="AY444" s="45">
        <v>0</v>
      </c>
      <c r="AZ444" s="45">
        <v>0</v>
      </c>
      <c r="BA444" s="45">
        <v>0</v>
      </c>
      <c r="BB444" s="45">
        <v>0</v>
      </c>
      <c r="BC444" s="45">
        <v>61308.270000000004</v>
      </c>
      <c r="BD444" s="45">
        <v>0</v>
      </c>
      <c r="BE444" s="45">
        <v>0</v>
      </c>
      <c r="BF444" s="45">
        <v>0</v>
      </c>
      <c r="BG444" s="45">
        <v>17.38</v>
      </c>
      <c r="BH444" s="45">
        <v>0</v>
      </c>
      <c r="BI444" s="45">
        <v>0</v>
      </c>
      <c r="BJ444" s="45">
        <v>601867.91999999993</v>
      </c>
      <c r="BK444" s="110">
        <v>2305024.38</v>
      </c>
      <c r="BL444" s="45">
        <v>0</v>
      </c>
      <c r="BM444" s="45">
        <v>0</v>
      </c>
      <c r="BN444" s="45">
        <v>0</v>
      </c>
      <c r="BO444" s="110">
        <v>0</v>
      </c>
      <c r="BP444" s="46">
        <v>5662808.9699999997</v>
      </c>
    </row>
    <row r="445" spans="1:68" x14ac:dyDescent="0.25">
      <c r="A445" s="111" t="s">
        <v>416</v>
      </c>
      <c r="B445" s="112" t="s">
        <v>217</v>
      </c>
      <c r="C445" s="109">
        <v>26626.769999999997</v>
      </c>
      <c r="D445" s="141">
        <v>0</v>
      </c>
      <c r="E445" s="141">
        <v>0</v>
      </c>
      <c r="F445" s="141">
        <v>0</v>
      </c>
      <c r="G445" s="141">
        <v>258596.67</v>
      </c>
      <c r="H445" s="141">
        <v>185449.16000000003</v>
      </c>
      <c r="I445" s="141">
        <v>308149.12</v>
      </c>
      <c r="J445" s="141">
        <v>389192.2</v>
      </c>
      <c r="K445" s="109">
        <v>4730.26</v>
      </c>
      <c r="L445" s="141">
        <v>2394571.1500000004</v>
      </c>
      <c r="M445" s="141">
        <v>96289.799999999988</v>
      </c>
      <c r="N445" s="141">
        <v>113642.85</v>
      </c>
      <c r="O445" s="141">
        <v>1371353.3199999998</v>
      </c>
      <c r="P445" s="141">
        <v>0</v>
      </c>
      <c r="Q445" s="141">
        <v>0</v>
      </c>
      <c r="R445" s="141">
        <v>0</v>
      </c>
      <c r="S445" s="141">
        <v>0</v>
      </c>
      <c r="T445" s="109">
        <v>0</v>
      </c>
      <c r="U445" s="141">
        <v>0</v>
      </c>
      <c r="V445" s="141">
        <v>0</v>
      </c>
      <c r="W445" s="141">
        <v>1801795.0999999996</v>
      </c>
      <c r="X445" s="109">
        <v>0</v>
      </c>
      <c r="Y445" s="141">
        <v>0</v>
      </c>
      <c r="Z445" s="141">
        <v>0</v>
      </c>
      <c r="AA445" s="141">
        <v>1097854.51</v>
      </c>
      <c r="AB445" s="141">
        <v>0</v>
      </c>
      <c r="AC445" s="141">
        <v>0</v>
      </c>
      <c r="AD445" s="109">
        <v>763.87</v>
      </c>
      <c r="AE445" s="141">
        <v>0</v>
      </c>
      <c r="AF445" s="141">
        <v>0</v>
      </c>
      <c r="AG445" s="141">
        <v>0</v>
      </c>
      <c r="AH445" s="141">
        <v>0</v>
      </c>
      <c r="AI445" s="141">
        <v>0</v>
      </c>
      <c r="AJ445" s="141">
        <v>0</v>
      </c>
      <c r="AK445" s="141">
        <v>0</v>
      </c>
      <c r="AL445" s="141">
        <v>622299.34000000008</v>
      </c>
      <c r="AM445" s="141">
        <v>0</v>
      </c>
      <c r="AN445" s="141">
        <v>190185.35</v>
      </c>
      <c r="AO445" s="141">
        <v>0</v>
      </c>
      <c r="AP445" s="141">
        <v>0</v>
      </c>
      <c r="AQ445" s="142">
        <v>8861499.4700000007</v>
      </c>
      <c r="AR445" s="141">
        <v>6951060.4299999997</v>
      </c>
      <c r="AS445" s="141">
        <v>3002980.4699999997</v>
      </c>
      <c r="AT445" s="141">
        <v>0</v>
      </c>
      <c r="AU445" s="141">
        <v>0</v>
      </c>
      <c r="AV445" s="141">
        <v>1117848.69</v>
      </c>
      <c r="AW445" s="141">
        <v>474.23999999999995</v>
      </c>
      <c r="AX445" s="141">
        <v>324.19</v>
      </c>
      <c r="AY445" s="141">
        <v>0</v>
      </c>
      <c r="AZ445" s="141">
        <v>0</v>
      </c>
      <c r="BA445" s="141">
        <v>0</v>
      </c>
      <c r="BB445" s="141">
        <v>0</v>
      </c>
      <c r="BC445" s="141">
        <v>696371.46</v>
      </c>
      <c r="BD445" s="141">
        <v>0</v>
      </c>
      <c r="BE445" s="141">
        <v>0</v>
      </c>
      <c r="BF445" s="141">
        <v>0</v>
      </c>
      <c r="BG445" s="141">
        <v>118.01</v>
      </c>
      <c r="BH445" s="141">
        <v>0</v>
      </c>
      <c r="BI445" s="141">
        <v>0</v>
      </c>
      <c r="BJ445" s="141">
        <v>1797343.45</v>
      </c>
      <c r="BK445" s="142">
        <v>13566520.939999999</v>
      </c>
      <c r="BL445" s="141">
        <v>0</v>
      </c>
      <c r="BM445" s="141">
        <v>0</v>
      </c>
      <c r="BN445" s="141">
        <v>0</v>
      </c>
      <c r="BO445" s="142">
        <v>0</v>
      </c>
      <c r="BP445" s="143">
        <v>22428020.41</v>
      </c>
    </row>
    <row r="446" spans="1:68" x14ac:dyDescent="0.25">
      <c r="A446" s="111" t="s">
        <v>417</v>
      </c>
      <c r="B446" s="112" t="s">
        <v>214</v>
      </c>
      <c r="C446" s="109">
        <v>9751.2699999999986</v>
      </c>
      <c r="D446" s="141">
        <v>0</v>
      </c>
      <c r="E446" s="141">
        <v>0</v>
      </c>
      <c r="F446" s="141">
        <v>0</v>
      </c>
      <c r="G446" s="141">
        <v>91605.409999999989</v>
      </c>
      <c r="H446" s="141">
        <v>53440.029999999992</v>
      </c>
      <c r="I446" s="141">
        <v>86636.1</v>
      </c>
      <c r="J446" s="141">
        <v>109569.19999999998</v>
      </c>
      <c r="K446" s="109">
        <v>1836.78</v>
      </c>
      <c r="L446" s="141">
        <v>925408.53</v>
      </c>
      <c r="M446" s="141">
        <v>37044.199999999997</v>
      </c>
      <c r="N446" s="141">
        <v>43377.77</v>
      </c>
      <c r="O446" s="141">
        <v>606646.39999999991</v>
      </c>
      <c r="P446" s="141">
        <v>0</v>
      </c>
      <c r="Q446" s="141">
        <v>0</v>
      </c>
      <c r="R446" s="141">
        <v>0</v>
      </c>
      <c r="S446" s="141">
        <v>0</v>
      </c>
      <c r="T446" s="109">
        <v>0</v>
      </c>
      <c r="U446" s="141">
        <v>0</v>
      </c>
      <c r="V446" s="141">
        <v>0</v>
      </c>
      <c r="W446" s="141">
        <v>687122.43</v>
      </c>
      <c r="X446" s="109">
        <v>0</v>
      </c>
      <c r="Y446" s="141">
        <v>0</v>
      </c>
      <c r="Z446" s="141">
        <v>0</v>
      </c>
      <c r="AA446" s="141">
        <v>417313.48</v>
      </c>
      <c r="AB446" s="141">
        <v>0</v>
      </c>
      <c r="AC446" s="141">
        <v>0</v>
      </c>
      <c r="AD446" s="109">
        <v>0</v>
      </c>
      <c r="AE446" s="141">
        <v>0</v>
      </c>
      <c r="AF446" s="141">
        <v>0</v>
      </c>
      <c r="AG446" s="141">
        <v>0</v>
      </c>
      <c r="AH446" s="141">
        <v>0</v>
      </c>
      <c r="AI446" s="141">
        <v>0</v>
      </c>
      <c r="AJ446" s="141">
        <v>0</v>
      </c>
      <c r="AK446" s="141">
        <v>0</v>
      </c>
      <c r="AL446" s="141">
        <v>236474.97999999995</v>
      </c>
      <c r="AM446" s="141">
        <v>0</v>
      </c>
      <c r="AN446" s="141">
        <v>72693.11</v>
      </c>
      <c r="AO446" s="141">
        <v>0</v>
      </c>
      <c r="AP446" s="141">
        <v>0</v>
      </c>
      <c r="AQ446" s="142">
        <v>3378919.6900000004</v>
      </c>
      <c r="AR446" s="141">
        <v>2591433.7000000002</v>
      </c>
      <c r="AS446" s="141">
        <v>1080299.97</v>
      </c>
      <c r="AT446" s="141">
        <v>0</v>
      </c>
      <c r="AU446" s="141">
        <v>0</v>
      </c>
      <c r="AV446" s="141">
        <v>383758.61000000004</v>
      </c>
      <c r="AW446" s="141">
        <v>-1489.57</v>
      </c>
      <c r="AX446" s="141">
        <v>-592.32000000000005</v>
      </c>
      <c r="AY446" s="141">
        <v>0</v>
      </c>
      <c r="AZ446" s="141">
        <v>0</v>
      </c>
      <c r="BA446" s="141">
        <v>0</v>
      </c>
      <c r="BB446" s="141">
        <v>0</v>
      </c>
      <c r="BC446" s="141">
        <v>285981.70000000007</v>
      </c>
      <c r="BD446" s="141">
        <v>0</v>
      </c>
      <c r="BE446" s="141">
        <v>0</v>
      </c>
      <c r="BF446" s="141">
        <v>0</v>
      </c>
      <c r="BG446" s="141">
        <v>67.710000000000008</v>
      </c>
      <c r="BH446" s="141">
        <v>0</v>
      </c>
      <c r="BI446" s="141">
        <v>0</v>
      </c>
      <c r="BJ446" s="141">
        <v>628268.64</v>
      </c>
      <c r="BK446" s="142">
        <v>4967728.4400000004</v>
      </c>
      <c r="BL446" s="141">
        <v>0</v>
      </c>
      <c r="BM446" s="141">
        <v>0</v>
      </c>
      <c r="BN446" s="141">
        <v>0</v>
      </c>
      <c r="BO446" s="142">
        <v>0</v>
      </c>
      <c r="BP446" s="143">
        <v>8346648.1300000008</v>
      </c>
    </row>
    <row r="447" spans="1:68" x14ac:dyDescent="0.25">
      <c r="A447" s="107" t="s">
        <v>418</v>
      </c>
      <c r="B447" s="44" t="s">
        <v>201</v>
      </c>
      <c r="C447" s="109">
        <v>0</v>
      </c>
      <c r="D447" s="45">
        <v>0</v>
      </c>
      <c r="E447" s="45">
        <v>0</v>
      </c>
      <c r="F447" s="45">
        <v>0</v>
      </c>
      <c r="G447" s="45">
        <v>230565.58000000002</v>
      </c>
      <c r="H447" s="45">
        <v>70103.199999999997</v>
      </c>
      <c r="I447" s="45">
        <v>115909.26000000001</v>
      </c>
      <c r="J447" s="45">
        <v>148043.59</v>
      </c>
      <c r="K447" s="109">
        <v>0</v>
      </c>
      <c r="L447" s="45">
        <v>2224752.88</v>
      </c>
      <c r="M447" s="45">
        <v>90233.219999999987</v>
      </c>
      <c r="N447" s="108">
        <v>0</v>
      </c>
      <c r="O447" s="45">
        <v>1065300.21</v>
      </c>
      <c r="P447" s="45">
        <v>0</v>
      </c>
      <c r="Q447" s="45">
        <v>0</v>
      </c>
      <c r="R447" s="45">
        <v>0</v>
      </c>
      <c r="S447" s="45">
        <v>2358.29</v>
      </c>
      <c r="T447" s="45">
        <v>454023.1</v>
      </c>
      <c r="U447" s="45">
        <v>0</v>
      </c>
      <c r="V447" s="45">
        <v>0</v>
      </c>
      <c r="W447" s="45">
        <v>1663689.7599999998</v>
      </c>
      <c r="X447" s="140">
        <v>256151.38999999996</v>
      </c>
      <c r="Y447" s="45">
        <v>0</v>
      </c>
      <c r="Z447" s="45">
        <v>3987.55</v>
      </c>
      <c r="AA447" s="45">
        <v>1001883.04</v>
      </c>
      <c r="AB447" s="45">
        <v>0</v>
      </c>
      <c r="AC447" s="45">
        <v>0</v>
      </c>
      <c r="AD447" s="109">
        <v>0</v>
      </c>
      <c r="AE447" s="45">
        <v>0</v>
      </c>
      <c r="AF447" s="45">
        <v>0</v>
      </c>
      <c r="AG447" s="45">
        <v>0</v>
      </c>
      <c r="AH447" s="45">
        <v>0</v>
      </c>
      <c r="AI447" s="45">
        <v>0</v>
      </c>
      <c r="AJ447" s="45">
        <v>0</v>
      </c>
      <c r="AK447" s="45">
        <v>0</v>
      </c>
      <c r="AL447" s="45">
        <v>572246.56999999995</v>
      </c>
      <c r="AM447" s="45">
        <v>3.73</v>
      </c>
      <c r="AN447" s="45">
        <v>159773.28</v>
      </c>
      <c r="AO447" s="45">
        <v>0</v>
      </c>
      <c r="AP447" s="45">
        <v>0</v>
      </c>
      <c r="AQ447" s="110">
        <v>8059024.6499999994</v>
      </c>
      <c r="AR447" s="45">
        <v>2308987.62</v>
      </c>
      <c r="AS447" s="45">
        <v>709814.41</v>
      </c>
      <c r="AT447" s="45">
        <v>0</v>
      </c>
      <c r="AU447" s="45">
        <v>0</v>
      </c>
      <c r="AV447" s="45">
        <v>1032411.9100000001</v>
      </c>
      <c r="AW447" s="45">
        <v>21701.219999999998</v>
      </c>
      <c r="AX447" s="45">
        <v>14747.890000000003</v>
      </c>
      <c r="AY447" s="45">
        <v>0</v>
      </c>
      <c r="AZ447" s="45">
        <v>0</v>
      </c>
      <c r="BA447" s="45">
        <v>0</v>
      </c>
      <c r="BB447" s="45">
        <v>0</v>
      </c>
      <c r="BC447" s="45">
        <v>268783.83</v>
      </c>
      <c r="BD447" s="45">
        <v>0</v>
      </c>
      <c r="BE447" s="45">
        <v>0</v>
      </c>
      <c r="BF447" s="45">
        <v>0</v>
      </c>
      <c r="BG447" s="45">
        <v>232.58999999999997</v>
      </c>
      <c r="BH447" s="45">
        <v>0</v>
      </c>
      <c r="BI447" s="45">
        <v>0</v>
      </c>
      <c r="BJ447" s="45">
        <v>1736438.1600000001</v>
      </c>
      <c r="BK447" s="110">
        <v>6093117.6299999999</v>
      </c>
      <c r="BL447" s="45">
        <v>-11.68</v>
      </c>
      <c r="BM447" s="45">
        <v>-11.68</v>
      </c>
      <c r="BN447" s="45">
        <v>-7.18</v>
      </c>
      <c r="BO447" s="110">
        <v>-30.54</v>
      </c>
      <c r="BP447" s="46">
        <v>14152111.74</v>
      </c>
    </row>
    <row r="448" spans="1:68" x14ac:dyDescent="0.25">
      <c r="A448" s="111" t="s">
        <v>419</v>
      </c>
      <c r="B448" s="112" t="s">
        <v>208</v>
      </c>
      <c r="C448" s="109">
        <v>44576.7</v>
      </c>
      <c r="D448" s="141">
        <v>0</v>
      </c>
      <c r="E448" s="141">
        <v>0</v>
      </c>
      <c r="F448" s="141">
        <v>0</v>
      </c>
      <c r="G448" s="141">
        <v>405898.33</v>
      </c>
      <c r="H448" s="141">
        <v>95348.709999999992</v>
      </c>
      <c r="I448" s="141">
        <v>154913.31</v>
      </c>
      <c r="J448" s="141">
        <v>191363.94</v>
      </c>
      <c r="K448" s="109">
        <v>6583.96</v>
      </c>
      <c r="L448" s="141">
        <v>2071362.87</v>
      </c>
      <c r="M448" s="141">
        <v>81431.279999999984</v>
      </c>
      <c r="N448" s="108">
        <v>0</v>
      </c>
      <c r="O448" s="141">
        <v>773111.02</v>
      </c>
      <c r="P448" s="141">
        <v>0</v>
      </c>
      <c r="Q448" s="141">
        <v>0</v>
      </c>
      <c r="R448" s="141">
        <v>0</v>
      </c>
      <c r="S448" s="141">
        <v>0</v>
      </c>
      <c r="T448" s="109">
        <v>-74.5</v>
      </c>
      <c r="U448" s="141">
        <v>0</v>
      </c>
      <c r="V448" s="141">
        <v>0</v>
      </c>
      <c r="W448" s="141">
        <v>1501176.1199999999</v>
      </c>
      <c r="X448" s="109">
        <v>0</v>
      </c>
      <c r="Y448" s="141">
        <v>0</v>
      </c>
      <c r="Z448" s="141">
        <v>0</v>
      </c>
      <c r="AA448" s="141">
        <v>901234.65999999992</v>
      </c>
      <c r="AB448" s="141">
        <v>0</v>
      </c>
      <c r="AC448" s="141">
        <v>0</v>
      </c>
      <c r="AD448" s="109">
        <v>0</v>
      </c>
      <c r="AE448" s="141">
        <v>0</v>
      </c>
      <c r="AF448" s="141">
        <v>0</v>
      </c>
      <c r="AG448" s="141">
        <v>0</v>
      </c>
      <c r="AH448" s="141">
        <v>0</v>
      </c>
      <c r="AI448" s="141">
        <v>0</v>
      </c>
      <c r="AJ448" s="141">
        <v>0</v>
      </c>
      <c r="AK448" s="141">
        <v>0</v>
      </c>
      <c r="AL448" s="141">
        <v>513703.17999999993</v>
      </c>
      <c r="AM448" s="141">
        <v>0</v>
      </c>
      <c r="AN448" s="141">
        <v>159186.1</v>
      </c>
      <c r="AO448" s="141">
        <v>0</v>
      </c>
      <c r="AP448" s="141">
        <v>0</v>
      </c>
      <c r="AQ448" s="142">
        <v>6899815.6799999997</v>
      </c>
      <c r="AR448" s="141">
        <v>6209690.1599999992</v>
      </c>
      <c r="AS448" s="141">
        <v>2389352.83</v>
      </c>
      <c r="AT448" s="141">
        <v>0</v>
      </c>
      <c r="AU448" s="141">
        <v>0</v>
      </c>
      <c r="AV448" s="141">
        <v>912485.94</v>
      </c>
      <c r="AW448" s="141">
        <v>2930.9</v>
      </c>
      <c r="AX448" s="141">
        <v>1802.3400000000001</v>
      </c>
      <c r="AY448" s="141">
        <v>0</v>
      </c>
      <c r="AZ448" s="141">
        <v>0</v>
      </c>
      <c r="BA448" s="141">
        <v>0</v>
      </c>
      <c r="BB448" s="141">
        <v>0</v>
      </c>
      <c r="BC448" s="141">
        <v>579837.11999999988</v>
      </c>
      <c r="BD448" s="141">
        <v>0</v>
      </c>
      <c r="BE448" s="141">
        <v>0</v>
      </c>
      <c r="BF448" s="141">
        <v>0</v>
      </c>
      <c r="BG448" s="141">
        <v>802.06000000000006</v>
      </c>
      <c r="BH448" s="141">
        <v>0</v>
      </c>
      <c r="BI448" s="141">
        <v>0</v>
      </c>
      <c r="BJ448" s="141">
        <v>1447925.5</v>
      </c>
      <c r="BK448" s="142">
        <v>11544826.850000003</v>
      </c>
      <c r="BL448" s="141">
        <v>0</v>
      </c>
      <c r="BM448" s="141">
        <v>0</v>
      </c>
      <c r="BN448" s="141">
        <v>0</v>
      </c>
      <c r="BO448" s="142">
        <v>0</v>
      </c>
      <c r="BP448" s="143">
        <v>18444642.529999997</v>
      </c>
    </row>
    <row r="449" spans="1:68" x14ac:dyDescent="0.25">
      <c r="A449" s="111" t="s">
        <v>420</v>
      </c>
      <c r="B449" s="112" t="s">
        <v>209</v>
      </c>
      <c r="C449" s="109">
        <v>119.58</v>
      </c>
      <c r="D449" s="141">
        <v>0</v>
      </c>
      <c r="E449" s="141">
        <v>0</v>
      </c>
      <c r="F449" s="141">
        <v>0</v>
      </c>
      <c r="G449" s="141">
        <v>231365.62999999995</v>
      </c>
      <c r="H449" s="141">
        <v>44484.729999999996</v>
      </c>
      <c r="I449" s="141">
        <v>75470.13</v>
      </c>
      <c r="J449" s="141">
        <v>92636</v>
      </c>
      <c r="K449" s="109">
        <v>4.9000000000000004</v>
      </c>
      <c r="L449" s="141">
        <v>1069538.81</v>
      </c>
      <c r="M449" s="141">
        <v>42231.659999999996</v>
      </c>
      <c r="N449" s="108">
        <v>0</v>
      </c>
      <c r="O449" s="141">
        <v>378269.23</v>
      </c>
      <c r="P449" s="141">
        <v>0</v>
      </c>
      <c r="Q449" s="141">
        <v>0</v>
      </c>
      <c r="R449" s="141">
        <v>0</v>
      </c>
      <c r="S449" s="141">
        <v>0</v>
      </c>
      <c r="T449" s="109">
        <v>0</v>
      </c>
      <c r="U449" s="141">
        <v>0</v>
      </c>
      <c r="V449" s="141">
        <v>0</v>
      </c>
      <c r="W449" s="141">
        <v>789777.92999999993</v>
      </c>
      <c r="X449" s="109">
        <v>0</v>
      </c>
      <c r="Y449" s="141">
        <v>0</v>
      </c>
      <c r="Z449" s="141">
        <v>0</v>
      </c>
      <c r="AA449" s="141">
        <v>482605.4</v>
      </c>
      <c r="AB449" s="141">
        <v>0</v>
      </c>
      <c r="AC449" s="141">
        <v>0</v>
      </c>
      <c r="AD449" s="109">
        <v>0</v>
      </c>
      <c r="AE449" s="141">
        <v>0</v>
      </c>
      <c r="AF449" s="141">
        <v>0</v>
      </c>
      <c r="AG449" s="141">
        <v>0</v>
      </c>
      <c r="AH449" s="141">
        <v>0</v>
      </c>
      <c r="AI449" s="141">
        <v>0</v>
      </c>
      <c r="AJ449" s="141">
        <v>0</v>
      </c>
      <c r="AK449" s="141">
        <v>0</v>
      </c>
      <c r="AL449" s="141">
        <v>272390.34999999998</v>
      </c>
      <c r="AM449" s="141">
        <v>0</v>
      </c>
      <c r="AN449" s="141">
        <v>83200.99000000002</v>
      </c>
      <c r="AO449" s="141">
        <v>0</v>
      </c>
      <c r="AP449" s="141">
        <v>0</v>
      </c>
      <c r="AQ449" s="142">
        <v>3562095.3400000003</v>
      </c>
      <c r="AR449" s="141">
        <v>3116421.78</v>
      </c>
      <c r="AS449" s="141">
        <v>1230617.5100000002</v>
      </c>
      <c r="AT449" s="141">
        <v>0</v>
      </c>
      <c r="AU449" s="141">
        <v>0</v>
      </c>
      <c r="AV449" s="141">
        <v>418451.5799999999</v>
      </c>
      <c r="AW449" s="141">
        <v>3.64</v>
      </c>
      <c r="AX449" s="141">
        <v>4.66</v>
      </c>
      <c r="AY449" s="141">
        <v>0</v>
      </c>
      <c r="AZ449" s="141">
        <v>0</v>
      </c>
      <c r="BA449" s="141">
        <v>0</v>
      </c>
      <c r="BB449" s="141">
        <v>0</v>
      </c>
      <c r="BC449" s="141">
        <v>222326.49999999997</v>
      </c>
      <c r="BD449" s="141">
        <v>0</v>
      </c>
      <c r="BE449" s="141">
        <v>0</v>
      </c>
      <c r="BF449" s="141">
        <v>0</v>
      </c>
      <c r="BG449" s="141">
        <v>0</v>
      </c>
      <c r="BH449" s="141">
        <v>0</v>
      </c>
      <c r="BI449" s="141">
        <v>0</v>
      </c>
      <c r="BJ449" s="141">
        <v>694213.26</v>
      </c>
      <c r="BK449" s="142">
        <v>5682038.9299999988</v>
      </c>
      <c r="BL449" s="141">
        <v>0</v>
      </c>
      <c r="BM449" s="141">
        <v>0</v>
      </c>
      <c r="BN449" s="141">
        <v>0</v>
      </c>
      <c r="BO449" s="142">
        <v>0</v>
      </c>
      <c r="BP449" s="143">
        <v>9244134.2699999996</v>
      </c>
    </row>
    <row r="450" spans="1:68" x14ac:dyDescent="0.25">
      <c r="A450" s="111" t="s">
        <v>421</v>
      </c>
      <c r="B450" s="112" t="s">
        <v>210</v>
      </c>
      <c r="C450" s="109">
        <v>11121.4</v>
      </c>
      <c r="D450" s="141">
        <v>0</v>
      </c>
      <c r="E450" s="141">
        <v>0</v>
      </c>
      <c r="F450" s="141">
        <v>0</v>
      </c>
      <c r="G450" s="141">
        <v>117582.06000000001</v>
      </c>
      <c r="H450" s="141">
        <v>54291.63</v>
      </c>
      <c r="I450" s="141">
        <v>88437.49</v>
      </c>
      <c r="J450" s="141">
        <v>111443.64000000001</v>
      </c>
      <c r="K450" s="109">
        <v>1819.34</v>
      </c>
      <c r="L450" s="141">
        <v>862775.01</v>
      </c>
      <c r="M450" s="141">
        <v>34488.03</v>
      </c>
      <c r="N450" s="141">
        <v>40412.630000000005</v>
      </c>
      <c r="O450" s="141">
        <v>643284.82999999996</v>
      </c>
      <c r="P450" s="141">
        <v>0</v>
      </c>
      <c r="Q450" s="141">
        <v>0</v>
      </c>
      <c r="R450" s="141">
        <v>0</v>
      </c>
      <c r="S450" s="141">
        <v>0</v>
      </c>
      <c r="T450" s="109">
        <v>0</v>
      </c>
      <c r="U450" s="141">
        <v>0</v>
      </c>
      <c r="V450" s="141">
        <v>0</v>
      </c>
      <c r="W450" s="141">
        <v>640308.0199999999</v>
      </c>
      <c r="X450" s="109">
        <v>0</v>
      </c>
      <c r="Y450" s="141">
        <v>0</v>
      </c>
      <c r="Z450" s="141">
        <v>0</v>
      </c>
      <c r="AA450" s="141">
        <v>388223.87999999995</v>
      </c>
      <c r="AB450" s="141">
        <v>0</v>
      </c>
      <c r="AC450" s="141">
        <v>0</v>
      </c>
      <c r="AD450" s="109">
        <v>0</v>
      </c>
      <c r="AE450" s="141">
        <v>0</v>
      </c>
      <c r="AF450" s="141">
        <v>0</v>
      </c>
      <c r="AG450" s="141">
        <v>0</v>
      </c>
      <c r="AH450" s="141">
        <v>0</v>
      </c>
      <c r="AI450" s="141">
        <v>0</v>
      </c>
      <c r="AJ450" s="141">
        <v>0</v>
      </c>
      <c r="AK450" s="141">
        <v>0</v>
      </c>
      <c r="AL450" s="141">
        <v>220277.08000000002</v>
      </c>
      <c r="AM450" s="141">
        <v>0</v>
      </c>
      <c r="AN450" s="141">
        <v>67563.64</v>
      </c>
      <c r="AO450" s="141">
        <v>0</v>
      </c>
      <c r="AP450" s="141">
        <v>0</v>
      </c>
      <c r="AQ450" s="142">
        <v>3282028.6799999997</v>
      </c>
      <c r="AR450" s="141">
        <v>2725188.06</v>
      </c>
      <c r="AS450" s="141">
        <v>955976.76</v>
      </c>
      <c r="AT450" s="141">
        <v>0</v>
      </c>
      <c r="AU450" s="141">
        <v>0</v>
      </c>
      <c r="AV450" s="141">
        <v>345728.66</v>
      </c>
      <c r="AW450" s="141">
        <v>844.56</v>
      </c>
      <c r="AX450" s="141">
        <v>566.98</v>
      </c>
      <c r="AY450" s="141">
        <v>0</v>
      </c>
      <c r="AZ450" s="141">
        <v>0</v>
      </c>
      <c r="BA450" s="141">
        <v>0</v>
      </c>
      <c r="BB450" s="141">
        <v>0</v>
      </c>
      <c r="BC450" s="141">
        <v>227836.3</v>
      </c>
      <c r="BD450" s="141">
        <v>0</v>
      </c>
      <c r="BE450" s="141">
        <v>0</v>
      </c>
      <c r="BF450" s="141">
        <v>0</v>
      </c>
      <c r="BG450" s="141">
        <v>0</v>
      </c>
      <c r="BH450" s="141">
        <v>0</v>
      </c>
      <c r="BI450" s="141">
        <v>0</v>
      </c>
      <c r="BJ450" s="141">
        <v>561670.43999999994</v>
      </c>
      <c r="BK450" s="142">
        <v>4817811.76</v>
      </c>
      <c r="BL450" s="141">
        <v>0</v>
      </c>
      <c r="BM450" s="141">
        <v>0</v>
      </c>
      <c r="BN450" s="141">
        <v>0</v>
      </c>
      <c r="BO450" s="142">
        <v>0</v>
      </c>
      <c r="BP450" s="143">
        <v>8099840.4400000004</v>
      </c>
    </row>
    <row r="451" spans="1:68" x14ac:dyDescent="0.25">
      <c r="A451" s="107" t="s">
        <v>422</v>
      </c>
      <c r="B451" s="44" t="s">
        <v>202</v>
      </c>
      <c r="C451" s="109">
        <v>0</v>
      </c>
      <c r="D451" s="45">
        <v>0</v>
      </c>
      <c r="E451" s="45">
        <v>0</v>
      </c>
      <c r="F451" s="45">
        <v>0</v>
      </c>
      <c r="G451" s="45">
        <v>88204.09</v>
      </c>
      <c r="H451" s="45">
        <v>28822.280000000002</v>
      </c>
      <c r="I451" s="45">
        <v>47533.13</v>
      </c>
      <c r="J451" s="45">
        <v>60837.619999999995</v>
      </c>
      <c r="K451" s="109">
        <v>0</v>
      </c>
      <c r="L451" s="45">
        <v>926326.84</v>
      </c>
      <c r="M451" s="45">
        <v>37113.32</v>
      </c>
      <c r="N451" s="108">
        <v>0</v>
      </c>
      <c r="O451" s="45">
        <v>458970.32999999996</v>
      </c>
      <c r="P451" s="45">
        <v>0</v>
      </c>
      <c r="Q451" s="45">
        <v>0</v>
      </c>
      <c r="R451" s="45">
        <v>0</v>
      </c>
      <c r="S451" s="45">
        <v>49.34</v>
      </c>
      <c r="T451" s="45">
        <v>189550.52000000002</v>
      </c>
      <c r="U451" s="45">
        <v>0</v>
      </c>
      <c r="V451" s="45">
        <v>0</v>
      </c>
      <c r="W451" s="45">
        <v>691911.42</v>
      </c>
      <c r="X451" s="140">
        <v>107082.74</v>
      </c>
      <c r="Y451" s="45">
        <v>0</v>
      </c>
      <c r="Z451" s="45">
        <v>76.540000000000006</v>
      </c>
      <c r="AA451" s="45">
        <v>422035.29</v>
      </c>
      <c r="AB451" s="45">
        <v>0</v>
      </c>
      <c r="AC451" s="45">
        <v>0</v>
      </c>
      <c r="AD451" s="109">
        <v>0</v>
      </c>
      <c r="AE451" s="45">
        <v>0</v>
      </c>
      <c r="AF451" s="45">
        <v>0</v>
      </c>
      <c r="AG451" s="45">
        <v>0</v>
      </c>
      <c r="AH451" s="45">
        <v>0</v>
      </c>
      <c r="AI451" s="45">
        <v>0</v>
      </c>
      <c r="AJ451" s="45">
        <v>0</v>
      </c>
      <c r="AK451" s="45">
        <v>0</v>
      </c>
      <c r="AL451" s="45">
        <v>238990.16</v>
      </c>
      <c r="AM451" s="45">
        <v>0</v>
      </c>
      <c r="AN451" s="45">
        <v>66438.159999999989</v>
      </c>
      <c r="AO451" s="45">
        <v>0</v>
      </c>
      <c r="AP451" s="45">
        <v>0</v>
      </c>
      <c r="AQ451" s="110">
        <v>3363941.78</v>
      </c>
      <c r="AR451" s="45">
        <v>1293794.4600000002</v>
      </c>
      <c r="AS451" s="45">
        <v>304365.37000000005</v>
      </c>
      <c r="AT451" s="45">
        <v>0</v>
      </c>
      <c r="AU451" s="45">
        <v>0</v>
      </c>
      <c r="AV451" s="45">
        <v>460040.30000000005</v>
      </c>
      <c r="AW451" s="45">
        <v>149.58000000000001</v>
      </c>
      <c r="AX451" s="45">
        <v>198.48</v>
      </c>
      <c r="AY451" s="45">
        <v>0</v>
      </c>
      <c r="AZ451" s="45">
        <v>0</v>
      </c>
      <c r="BA451" s="45">
        <v>0</v>
      </c>
      <c r="BB451" s="45">
        <v>0</v>
      </c>
      <c r="BC451" s="45">
        <v>100381.88</v>
      </c>
      <c r="BD451" s="45">
        <v>0</v>
      </c>
      <c r="BE451" s="45">
        <v>0</v>
      </c>
      <c r="BF451" s="45">
        <v>0</v>
      </c>
      <c r="BG451" s="45">
        <v>0</v>
      </c>
      <c r="BH451" s="45">
        <v>0</v>
      </c>
      <c r="BI451" s="45">
        <v>0</v>
      </c>
      <c r="BJ451" s="45">
        <v>785974.09000000008</v>
      </c>
      <c r="BK451" s="110">
        <v>2944904.1599999997</v>
      </c>
      <c r="BL451" s="45">
        <v>0</v>
      </c>
      <c r="BM451" s="45">
        <v>0</v>
      </c>
      <c r="BN451" s="45">
        <v>0</v>
      </c>
      <c r="BO451" s="110">
        <v>0</v>
      </c>
      <c r="BP451" s="46">
        <v>6308845.9399999995</v>
      </c>
    </row>
    <row r="452" spans="1:68" x14ac:dyDescent="0.25">
      <c r="A452" s="111" t="s">
        <v>423</v>
      </c>
      <c r="B452" s="112" t="s">
        <v>211</v>
      </c>
      <c r="C452" s="109">
        <v>84311.6</v>
      </c>
      <c r="D452" s="141">
        <v>0</v>
      </c>
      <c r="E452" s="141">
        <v>0</v>
      </c>
      <c r="F452" s="141">
        <v>0</v>
      </c>
      <c r="G452" s="141">
        <v>331566.03999999998</v>
      </c>
      <c r="H452" s="141">
        <v>172086.91999999998</v>
      </c>
      <c r="I452" s="141">
        <v>274461.63</v>
      </c>
      <c r="J452" s="141">
        <v>348668.58</v>
      </c>
      <c r="K452" s="109">
        <v>14984.310000000001</v>
      </c>
      <c r="L452" s="141">
        <v>3775047.35</v>
      </c>
      <c r="M452" s="141">
        <v>151032.31999999998</v>
      </c>
      <c r="N452" s="108">
        <v>0</v>
      </c>
      <c r="O452" s="141">
        <v>1448356.56</v>
      </c>
      <c r="P452" s="141">
        <v>0</v>
      </c>
      <c r="Q452" s="141">
        <v>0</v>
      </c>
      <c r="R452" s="141">
        <v>0</v>
      </c>
      <c r="S452" s="141">
        <v>0</v>
      </c>
      <c r="T452" s="109">
        <v>0</v>
      </c>
      <c r="U452" s="141">
        <v>0</v>
      </c>
      <c r="V452" s="141">
        <v>0</v>
      </c>
      <c r="W452" s="141">
        <v>2773804.17</v>
      </c>
      <c r="X452" s="109">
        <v>0</v>
      </c>
      <c r="Y452" s="141">
        <v>0</v>
      </c>
      <c r="Z452" s="141">
        <v>0</v>
      </c>
      <c r="AA452" s="141">
        <v>1664974.8600000003</v>
      </c>
      <c r="AB452" s="141">
        <v>0</v>
      </c>
      <c r="AC452" s="141">
        <v>0</v>
      </c>
      <c r="AD452" s="109">
        <v>0</v>
      </c>
      <c r="AE452" s="141">
        <v>0</v>
      </c>
      <c r="AF452" s="141">
        <v>0</v>
      </c>
      <c r="AG452" s="141">
        <v>0</v>
      </c>
      <c r="AH452" s="141">
        <v>0</v>
      </c>
      <c r="AI452" s="141">
        <v>0</v>
      </c>
      <c r="AJ452" s="141">
        <v>0</v>
      </c>
      <c r="AK452" s="141">
        <v>0</v>
      </c>
      <c r="AL452" s="141">
        <v>951010.85999999987</v>
      </c>
      <c r="AM452" s="141">
        <v>0</v>
      </c>
      <c r="AN452" s="141">
        <v>295507.65000000002</v>
      </c>
      <c r="AO452" s="141">
        <v>0</v>
      </c>
      <c r="AP452" s="141">
        <v>0</v>
      </c>
      <c r="AQ452" s="142">
        <v>12285812.850000001</v>
      </c>
      <c r="AR452" s="141">
        <v>11716109.52</v>
      </c>
      <c r="AS452" s="141">
        <v>4074989.06</v>
      </c>
      <c r="AT452" s="141">
        <v>0</v>
      </c>
      <c r="AU452" s="141">
        <v>0</v>
      </c>
      <c r="AV452" s="141">
        <v>1457230.3299999998</v>
      </c>
      <c r="AW452" s="141">
        <v>1393.3799999999999</v>
      </c>
      <c r="AX452" s="141">
        <v>1572.51</v>
      </c>
      <c r="AY452" s="141">
        <v>0</v>
      </c>
      <c r="AZ452" s="141">
        <v>0</v>
      </c>
      <c r="BA452" s="141">
        <v>0</v>
      </c>
      <c r="BB452" s="141">
        <v>0</v>
      </c>
      <c r="BC452" s="141">
        <v>1040980.1699999999</v>
      </c>
      <c r="BD452" s="141">
        <v>0</v>
      </c>
      <c r="BE452" s="141">
        <v>0</v>
      </c>
      <c r="BF452" s="141">
        <v>0</v>
      </c>
      <c r="BG452" s="141">
        <v>742.96999999999991</v>
      </c>
      <c r="BH452" s="141">
        <v>0</v>
      </c>
      <c r="BI452" s="141">
        <v>0</v>
      </c>
      <c r="BJ452" s="141">
        <v>2367605.5499999998</v>
      </c>
      <c r="BK452" s="142">
        <v>20660623.489999998</v>
      </c>
      <c r="BL452" s="141">
        <v>0</v>
      </c>
      <c r="BM452" s="141">
        <v>0</v>
      </c>
      <c r="BN452" s="141">
        <v>0</v>
      </c>
      <c r="BO452" s="142">
        <v>0</v>
      </c>
      <c r="BP452" s="143">
        <v>32946436.340000004</v>
      </c>
    </row>
    <row r="453" spans="1:68" x14ac:dyDescent="0.25">
      <c r="A453" s="111" t="s">
        <v>424</v>
      </c>
      <c r="B453" s="112" t="s">
        <v>212</v>
      </c>
      <c r="C453" s="109">
        <v>47513.74</v>
      </c>
      <c r="D453" s="141">
        <v>0</v>
      </c>
      <c r="E453" s="141">
        <v>0</v>
      </c>
      <c r="F453" s="141">
        <v>0</v>
      </c>
      <c r="G453" s="141">
        <v>295173.21999999997</v>
      </c>
      <c r="H453" s="141">
        <v>73491.95</v>
      </c>
      <c r="I453" s="141">
        <v>114504.64000000001</v>
      </c>
      <c r="J453" s="141">
        <v>141048.31</v>
      </c>
      <c r="K453" s="109">
        <v>4174.45</v>
      </c>
      <c r="L453" s="141">
        <v>1723386.5299999998</v>
      </c>
      <c r="M453" s="141">
        <v>66024.2</v>
      </c>
      <c r="N453" s="108">
        <v>0</v>
      </c>
      <c r="O453" s="141">
        <v>548609.98</v>
      </c>
      <c r="P453" s="141">
        <v>0</v>
      </c>
      <c r="Q453" s="141">
        <v>0</v>
      </c>
      <c r="R453" s="141">
        <v>0</v>
      </c>
      <c r="S453" s="141">
        <v>0</v>
      </c>
      <c r="T453" s="109">
        <v>0</v>
      </c>
      <c r="U453" s="141">
        <v>0</v>
      </c>
      <c r="V453" s="141">
        <v>0</v>
      </c>
      <c r="W453" s="141">
        <v>1206533.02</v>
      </c>
      <c r="X453" s="109">
        <v>0</v>
      </c>
      <c r="Y453" s="141">
        <v>0</v>
      </c>
      <c r="Z453" s="141">
        <v>0</v>
      </c>
      <c r="AA453" s="141">
        <v>711286.64</v>
      </c>
      <c r="AB453" s="141">
        <v>0</v>
      </c>
      <c r="AC453" s="141">
        <v>0</v>
      </c>
      <c r="AD453" s="109">
        <v>0</v>
      </c>
      <c r="AE453" s="141">
        <v>0</v>
      </c>
      <c r="AF453" s="141">
        <v>0</v>
      </c>
      <c r="AG453" s="141">
        <v>0</v>
      </c>
      <c r="AH453" s="141">
        <v>0</v>
      </c>
      <c r="AI453" s="141">
        <v>0</v>
      </c>
      <c r="AJ453" s="141">
        <v>0</v>
      </c>
      <c r="AK453" s="141">
        <v>0</v>
      </c>
      <c r="AL453" s="141">
        <v>408305.43000000005</v>
      </c>
      <c r="AM453" s="141">
        <v>0</v>
      </c>
      <c r="AN453" s="141">
        <v>128508.93000000001</v>
      </c>
      <c r="AO453" s="141">
        <v>0</v>
      </c>
      <c r="AP453" s="141">
        <v>0</v>
      </c>
      <c r="AQ453" s="142">
        <v>5468561.04</v>
      </c>
      <c r="AR453" s="141">
        <v>4871091.7</v>
      </c>
      <c r="AS453" s="141">
        <v>2020072.63</v>
      </c>
      <c r="AT453" s="141">
        <v>0</v>
      </c>
      <c r="AU453" s="141">
        <v>0</v>
      </c>
      <c r="AV453" s="141">
        <v>741656.95000000007</v>
      </c>
      <c r="AW453" s="141">
        <v>2361.4500000000003</v>
      </c>
      <c r="AX453" s="141">
        <v>2283.1000000000004</v>
      </c>
      <c r="AY453" s="141">
        <v>0</v>
      </c>
      <c r="AZ453" s="141">
        <v>0</v>
      </c>
      <c r="BA453" s="141">
        <v>0</v>
      </c>
      <c r="BB453" s="141">
        <v>0</v>
      </c>
      <c r="BC453" s="141">
        <v>452509.69999999995</v>
      </c>
      <c r="BD453" s="141">
        <v>0</v>
      </c>
      <c r="BE453" s="141">
        <v>0</v>
      </c>
      <c r="BF453" s="141">
        <v>0</v>
      </c>
      <c r="BG453" s="141">
        <v>170.75</v>
      </c>
      <c r="BH453" s="141">
        <v>0</v>
      </c>
      <c r="BI453" s="141">
        <v>0</v>
      </c>
      <c r="BJ453" s="141">
        <v>1193205.48</v>
      </c>
      <c r="BK453" s="142">
        <v>9283351.7599999979</v>
      </c>
      <c r="BL453" s="141">
        <v>0</v>
      </c>
      <c r="BM453" s="141">
        <v>0</v>
      </c>
      <c r="BN453" s="141">
        <v>0</v>
      </c>
      <c r="BO453" s="142">
        <v>0</v>
      </c>
      <c r="BP453" s="143">
        <v>14751912.800000001</v>
      </c>
    </row>
    <row r="454" spans="1:68" x14ac:dyDescent="0.25">
      <c r="A454" s="107" t="s">
        <v>425</v>
      </c>
      <c r="B454" s="44" t="s">
        <v>203</v>
      </c>
      <c r="C454" s="109">
        <v>0</v>
      </c>
      <c r="D454" s="45">
        <v>0</v>
      </c>
      <c r="E454" s="45">
        <v>0</v>
      </c>
      <c r="F454" s="45">
        <v>0</v>
      </c>
      <c r="G454" s="45">
        <v>50960.820000000007</v>
      </c>
      <c r="H454" s="45">
        <v>22078.32</v>
      </c>
      <c r="I454" s="45">
        <v>36994.01</v>
      </c>
      <c r="J454" s="45">
        <v>46606.369999999995</v>
      </c>
      <c r="K454" s="109">
        <v>0</v>
      </c>
      <c r="L454" s="45">
        <v>709547.06</v>
      </c>
      <c r="M454" s="45">
        <v>28641.599999999995</v>
      </c>
      <c r="N454" s="108">
        <v>0</v>
      </c>
      <c r="O454" s="45">
        <v>350904.89999999997</v>
      </c>
      <c r="P454" s="45">
        <v>0</v>
      </c>
      <c r="Q454" s="45">
        <v>0</v>
      </c>
      <c r="R454" s="45">
        <v>0</v>
      </c>
      <c r="S454" s="45">
        <v>658.72</v>
      </c>
      <c r="T454" s="45">
        <v>146980.91999999998</v>
      </c>
      <c r="U454" s="45">
        <v>0</v>
      </c>
      <c r="V454" s="45">
        <v>0</v>
      </c>
      <c r="W454" s="45">
        <v>537008.21</v>
      </c>
      <c r="X454" s="140">
        <v>83096.549999999988</v>
      </c>
      <c r="Y454" s="45">
        <v>0</v>
      </c>
      <c r="Z454" s="45">
        <v>1148.95</v>
      </c>
      <c r="AA454" s="45">
        <v>325771.95</v>
      </c>
      <c r="AB454" s="45">
        <v>0</v>
      </c>
      <c r="AC454" s="45">
        <v>0</v>
      </c>
      <c r="AD454" s="109">
        <v>0</v>
      </c>
      <c r="AE454" s="45">
        <v>0</v>
      </c>
      <c r="AF454" s="45">
        <v>0</v>
      </c>
      <c r="AG454" s="45">
        <v>0</v>
      </c>
      <c r="AH454" s="45">
        <v>0</v>
      </c>
      <c r="AI454" s="45">
        <v>0</v>
      </c>
      <c r="AJ454" s="45">
        <v>0</v>
      </c>
      <c r="AK454" s="45">
        <v>0</v>
      </c>
      <c r="AL454" s="45">
        <v>185433.94</v>
      </c>
      <c r="AM454" s="45">
        <v>0</v>
      </c>
      <c r="AN454" s="45">
        <v>51299.119999999995</v>
      </c>
      <c r="AO454" s="45">
        <v>0</v>
      </c>
      <c r="AP454" s="45">
        <v>0</v>
      </c>
      <c r="AQ454" s="110">
        <v>2577131.4400000004</v>
      </c>
      <c r="AR454" s="45">
        <v>641464.17000000004</v>
      </c>
      <c r="AS454" s="45">
        <v>161347.80999999997</v>
      </c>
      <c r="AT454" s="45">
        <v>0</v>
      </c>
      <c r="AU454" s="45">
        <v>0</v>
      </c>
      <c r="AV454" s="45">
        <v>271638.43</v>
      </c>
      <c r="AW454" s="45">
        <v>1840.48</v>
      </c>
      <c r="AX454" s="45">
        <v>1242.1300000000001</v>
      </c>
      <c r="AY454" s="45">
        <v>0</v>
      </c>
      <c r="AZ454" s="45">
        <v>0</v>
      </c>
      <c r="BA454" s="45">
        <v>0</v>
      </c>
      <c r="BB454" s="45">
        <v>0</v>
      </c>
      <c r="BC454" s="45">
        <v>84725.12999999999</v>
      </c>
      <c r="BD454" s="45">
        <v>0</v>
      </c>
      <c r="BE454" s="45">
        <v>0</v>
      </c>
      <c r="BF454" s="45">
        <v>0</v>
      </c>
      <c r="BG454" s="45">
        <v>0.2</v>
      </c>
      <c r="BH454" s="45">
        <v>0</v>
      </c>
      <c r="BI454" s="45">
        <v>0</v>
      </c>
      <c r="BJ454" s="45">
        <v>457880.21</v>
      </c>
      <c r="BK454" s="110">
        <v>1620138.5599999996</v>
      </c>
      <c r="BL454" s="45">
        <v>0</v>
      </c>
      <c r="BM454" s="45">
        <v>0</v>
      </c>
      <c r="BN454" s="45">
        <v>0</v>
      </c>
      <c r="BO454" s="110">
        <v>0</v>
      </c>
      <c r="BP454" s="46">
        <v>4197270</v>
      </c>
    </row>
    <row r="455" spans="1:68" x14ac:dyDescent="0.25">
      <c r="A455" s="107" t="s">
        <v>426</v>
      </c>
      <c r="B455" s="44" t="s">
        <v>228</v>
      </c>
      <c r="C455" s="109">
        <v>0</v>
      </c>
      <c r="D455" s="45">
        <v>0</v>
      </c>
      <c r="E455" s="45">
        <v>0</v>
      </c>
      <c r="F455" s="45">
        <v>0</v>
      </c>
      <c r="G455" s="45">
        <v>63287.54</v>
      </c>
      <c r="H455" s="45">
        <v>29367</v>
      </c>
      <c r="I455" s="45">
        <v>48017.919999999998</v>
      </c>
      <c r="J455" s="45">
        <v>62417.98</v>
      </c>
      <c r="K455" s="109">
        <v>0</v>
      </c>
      <c r="L455" s="45">
        <v>725449.68999999983</v>
      </c>
      <c r="M455" s="45">
        <v>28016.859999999997</v>
      </c>
      <c r="N455" s="108">
        <v>0</v>
      </c>
      <c r="O455" s="45">
        <v>403501.50999999995</v>
      </c>
      <c r="P455" s="45">
        <v>0</v>
      </c>
      <c r="Q455" s="45">
        <v>0</v>
      </c>
      <c r="R455" s="45">
        <v>0</v>
      </c>
      <c r="S455" s="45">
        <v>166.09</v>
      </c>
      <c r="T455" s="45">
        <v>143681.37</v>
      </c>
      <c r="U455" s="45">
        <v>0</v>
      </c>
      <c r="V455" s="45">
        <v>0</v>
      </c>
      <c r="W455" s="45">
        <v>522591.22</v>
      </c>
      <c r="X455" s="109">
        <v>0</v>
      </c>
      <c r="Y455" s="45">
        <v>0</v>
      </c>
      <c r="Z455" s="45">
        <v>265.5</v>
      </c>
      <c r="AA455" s="45">
        <v>320217.18999999994</v>
      </c>
      <c r="AB455" s="45">
        <v>0</v>
      </c>
      <c r="AC455" s="45">
        <v>0</v>
      </c>
      <c r="AD455" s="109">
        <v>785.91</v>
      </c>
      <c r="AE455" s="45">
        <v>0</v>
      </c>
      <c r="AF455" s="45">
        <v>0</v>
      </c>
      <c r="AG455" s="45">
        <v>0</v>
      </c>
      <c r="AH455" s="45">
        <v>0</v>
      </c>
      <c r="AI455" s="45">
        <v>0</v>
      </c>
      <c r="AJ455" s="45">
        <v>0</v>
      </c>
      <c r="AK455" s="45">
        <v>0</v>
      </c>
      <c r="AL455" s="45">
        <v>181128.08</v>
      </c>
      <c r="AM455" s="45">
        <v>0</v>
      </c>
      <c r="AN455" s="45">
        <v>49497.349999999991</v>
      </c>
      <c r="AO455" s="45">
        <v>0</v>
      </c>
      <c r="AP455" s="45">
        <v>0</v>
      </c>
      <c r="AQ455" s="110">
        <v>2578391.21</v>
      </c>
      <c r="AR455" s="45">
        <v>833901.4700000002</v>
      </c>
      <c r="AS455" s="45">
        <v>207920.27999999994</v>
      </c>
      <c r="AT455" s="45">
        <v>0</v>
      </c>
      <c r="AU455" s="45">
        <v>0</v>
      </c>
      <c r="AV455" s="45">
        <v>262543.89</v>
      </c>
      <c r="AW455" s="45">
        <v>549.9</v>
      </c>
      <c r="AX455" s="45">
        <v>374.81000000000006</v>
      </c>
      <c r="AY455" s="45">
        <v>0</v>
      </c>
      <c r="AZ455" s="45">
        <v>0</v>
      </c>
      <c r="BA455" s="45">
        <v>0</v>
      </c>
      <c r="BB455" s="45">
        <v>0</v>
      </c>
      <c r="BC455" s="45">
        <v>91054.21</v>
      </c>
      <c r="BD455" s="45">
        <v>0</v>
      </c>
      <c r="BE455" s="45">
        <v>0</v>
      </c>
      <c r="BF455" s="45">
        <v>0</v>
      </c>
      <c r="BG455" s="45">
        <v>19.57</v>
      </c>
      <c r="BH455" s="45">
        <v>0</v>
      </c>
      <c r="BI455" s="45">
        <v>0</v>
      </c>
      <c r="BJ455" s="45">
        <v>450092.83</v>
      </c>
      <c r="BK455" s="110">
        <v>1846456.96</v>
      </c>
      <c r="BL455" s="45">
        <v>0</v>
      </c>
      <c r="BM455" s="45">
        <v>0</v>
      </c>
      <c r="BN455" s="45">
        <v>0</v>
      </c>
      <c r="BO455" s="110">
        <v>0</v>
      </c>
      <c r="BP455" s="46">
        <v>4424848.17</v>
      </c>
    </row>
    <row r="456" spans="1:68" x14ac:dyDescent="0.25">
      <c r="A456" s="107" t="s">
        <v>427</v>
      </c>
      <c r="B456" s="44" t="s">
        <v>229</v>
      </c>
      <c r="C456" s="109">
        <v>0</v>
      </c>
      <c r="D456" s="45">
        <v>0</v>
      </c>
      <c r="E456" s="45">
        <v>0</v>
      </c>
      <c r="F456" s="45">
        <v>0</v>
      </c>
      <c r="G456" s="45">
        <v>52345.68</v>
      </c>
      <c r="H456" s="45">
        <v>25271.03</v>
      </c>
      <c r="I456" s="45">
        <v>43912.84</v>
      </c>
      <c r="J456" s="45">
        <v>53644.54</v>
      </c>
      <c r="K456" s="109">
        <v>0</v>
      </c>
      <c r="L456" s="45">
        <v>473454.56999999995</v>
      </c>
      <c r="M456" s="45">
        <v>18724.590000000004</v>
      </c>
      <c r="N456" s="108">
        <v>0</v>
      </c>
      <c r="O456" s="45">
        <v>229062.52000000002</v>
      </c>
      <c r="P456" s="45">
        <v>0</v>
      </c>
      <c r="Q456" s="45">
        <v>0</v>
      </c>
      <c r="R456" s="45">
        <v>0</v>
      </c>
      <c r="S456" s="45">
        <v>0</v>
      </c>
      <c r="T456" s="45">
        <v>96149.31</v>
      </c>
      <c r="U456" s="45">
        <v>0</v>
      </c>
      <c r="V456" s="45">
        <v>0</v>
      </c>
      <c r="W456" s="45">
        <v>350539.06</v>
      </c>
      <c r="X456" s="109">
        <v>0</v>
      </c>
      <c r="Y456" s="45">
        <v>0</v>
      </c>
      <c r="Z456" s="45">
        <v>0</v>
      </c>
      <c r="AA456" s="45">
        <v>215056.17</v>
      </c>
      <c r="AB456" s="45">
        <v>0</v>
      </c>
      <c r="AC456" s="45">
        <v>0</v>
      </c>
      <c r="AD456" s="109">
        <v>54.13</v>
      </c>
      <c r="AE456" s="45">
        <v>0</v>
      </c>
      <c r="AF456" s="45">
        <v>0</v>
      </c>
      <c r="AG456" s="45">
        <v>0</v>
      </c>
      <c r="AH456" s="45">
        <v>0</v>
      </c>
      <c r="AI456" s="45">
        <v>0</v>
      </c>
      <c r="AJ456" s="45">
        <v>0</v>
      </c>
      <c r="AK456" s="45">
        <v>0</v>
      </c>
      <c r="AL456" s="45">
        <v>121094.05</v>
      </c>
      <c r="AM456" s="45">
        <v>0</v>
      </c>
      <c r="AN456" s="45">
        <v>33615.870000000003</v>
      </c>
      <c r="AO456" s="45">
        <v>0</v>
      </c>
      <c r="AP456" s="45">
        <v>0</v>
      </c>
      <c r="AQ456" s="110">
        <v>1712924.3600000003</v>
      </c>
      <c r="AR456" s="45">
        <v>725318.12</v>
      </c>
      <c r="AS456" s="45">
        <v>138261.15</v>
      </c>
      <c r="AT456" s="45">
        <v>0</v>
      </c>
      <c r="AU456" s="45">
        <v>0</v>
      </c>
      <c r="AV456" s="45">
        <v>184756.91999999998</v>
      </c>
      <c r="AW456" s="45">
        <v>0</v>
      </c>
      <c r="AX456" s="45">
        <v>0</v>
      </c>
      <c r="AY456" s="45">
        <v>0</v>
      </c>
      <c r="AZ456" s="45">
        <v>0</v>
      </c>
      <c r="BA456" s="45">
        <v>0</v>
      </c>
      <c r="BB456" s="45">
        <v>0</v>
      </c>
      <c r="BC456" s="45">
        <v>73306.209999999992</v>
      </c>
      <c r="BD456" s="45">
        <v>0</v>
      </c>
      <c r="BE456" s="45">
        <v>0</v>
      </c>
      <c r="BF456" s="45">
        <v>0</v>
      </c>
      <c r="BG456" s="45">
        <v>0</v>
      </c>
      <c r="BH456" s="45">
        <v>0</v>
      </c>
      <c r="BI456" s="45">
        <v>0</v>
      </c>
      <c r="BJ456" s="45">
        <v>314914.26</v>
      </c>
      <c r="BK456" s="110">
        <v>1436556.66</v>
      </c>
      <c r="BL456" s="45">
        <v>0</v>
      </c>
      <c r="BM456" s="45">
        <v>0</v>
      </c>
      <c r="BN456" s="45">
        <v>0</v>
      </c>
      <c r="BO456" s="110">
        <v>0</v>
      </c>
      <c r="BP456" s="46">
        <v>3149481.0199999996</v>
      </c>
    </row>
    <row r="457" spans="1:68" x14ac:dyDescent="0.25">
      <c r="A457" s="107" t="s">
        <v>265</v>
      </c>
      <c r="B457" s="44" t="s">
        <v>176</v>
      </c>
      <c r="C457" s="109">
        <v>0</v>
      </c>
      <c r="D457" s="45">
        <v>0</v>
      </c>
      <c r="E457" s="45">
        <v>0</v>
      </c>
      <c r="F457" s="45">
        <v>0</v>
      </c>
      <c r="G457" s="45">
        <v>38092.639999999999</v>
      </c>
      <c r="H457" s="45">
        <v>12379.18</v>
      </c>
      <c r="I457" s="45">
        <v>20850.010000000002</v>
      </c>
      <c r="J457" s="45">
        <v>26306.530000000006</v>
      </c>
      <c r="K457" s="109">
        <v>0</v>
      </c>
      <c r="L457" s="45">
        <v>604000.85</v>
      </c>
      <c r="M457" s="45">
        <v>24419.34</v>
      </c>
      <c r="N457" s="108">
        <v>0</v>
      </c>
      <c r="O457" s="45">
        <v>290457.75000000006</v>
      </c>
      <c r="P457" s="45">
        <v>0</v>
      </c>
      <c r="Q457" s="45">
        <v>0</v>
      </c>
      <c r="R457" s="45">
        <v>0</v>
      </c>
      <c r="S457" s="45">
        <v>0</v>
      </c>
      <c r="T457" s="45">
        <v>125488.72999999998</v>
      </c>
      <c r="U457" s="45">
        <v>0</v>
      </c>
      <c r="V457" s="45">
        <v>0</v>
      </c>
      <c r="W457" s="45">
        <v>456928.54</v>
      </c>
      <c r="X457" s="140">
        <v>71184.88</v>
      </c>
      <c r="Y457" s="45">
        <v>0</v>
      </c>
      <c r="Z457" s="45">
        <v>0</v>
      </c>
      <c r="AA457" s="45">
        <v>280532.64</v>
      </c>
      <c r="AB457" s="45">
        <v>0</v>
      </c>
      <c r="AC457" s="45">
        <v>0</v>
      </c>
      <c r="AD457" s="109">
        <v>0</v>
      </c>
      <c r="AE457" s="45">
        <v>0</v>
      </c>
      <c r="AF457" s="45">
        <v>0</v>
      </c>
      <c r="AG457" s="45">
        <v>0</v>
      </c>
      <c r="AH457" s="45">
        <v>0</v>
      </c>
      <c r="AI457" s="45">
        <v>0</v>
      </c>
      <c r="AJ457" s="45">
        <v>0</v>
      </c>
      <c r="AK457" s="45">
        <v>0</v>
      </c>
      <c r="AL457" s="45">
        <v>158390.68</v>
      </c>
      <c r="AM457" s="45">
        <v>0</v>
      </c>
      <c r="AN457" s="45">
        <v>43807.82</v>
      </c>
      <c r="AO457" s="45">
        <v>0</v>
      </c>
      <c r="AP457" s="45">
        <v>0</v>
      </c>
      <c r="AQ457" s="110">
        <v>2152839.59</v>
      </c>
      <c r="AR457" s="45">
        <v>859710.37</v>
      </c>
      <c r="AS457" s="45">
        <v>104954.62</v>
      </c>
      <c r="AT457" s="45">
        <v>0</v>
      </c>
      <c r="AU457" s="45">
        <v>0</v>
      </c>
      <c r="AV457" s="45">
        <v>231293.63999999996</v>
      </c>
      <c r="AW457" s="45">
        <v>0</v>
      </c>
      <c r="AX457" s="45">
        <v>0</v>
      </c>
      <c r="AY457" s="45">
        <v>0</v>
      </c>
      <c r="AZ457" s="45">
        <v>0</v>
      </c>
      <c r="BA457" s="45">
        <v>0</v>
      </c>
      <c r="BB457" s="45">
        <v>0</v>
      </c>
      <c r="BC457" s="45">
        <v>30970.559999999998</v>
      </c>
      <c r="BD457" s="45">
        <v>0</v>
      </c>
      <c r="BE457" s="45">
        <v>0</v>
      </c>
      <c r="BF457" s="45">
        <v>0</v>
      </c>
      <c r="BG457" s="45">
        <v>0</v>
      </c>
      <c r="BH457" s="45">
        <v>0</v>
      </c>
      <c r="BI457" s="45">
        <v>0</v>
      </c>
      <c r="BJ457" s="45">
        <v>385986.35000000003</v>
      </c>
      <c r="BK457" s="110">
        <v>1612915.54</v>
      </c>
      <c r="BL457" s="45">
        <v>0</v>
      </c>
      <c r="BM457" s="45">
        <v>0</v>
      </c>
      <c r="BN457" s="45">
        <v>0</v>
      </c>
      <c r="BO457" s="110">
        <v>0</v>
      </c>
      <c r="BP457" s="46">
        <v>3765755.13</v>
      </c>
    </row>
    <row r="458" spans="1:68" x14ac:dyDescent="0.25">
      <c r="A458" s="107" t="s">
        <v>266</v>
      </c>
      <c r="B458" s="44" t="s">
        <v>177</v>
      </c>
      <c r="C458" s="109">
        <v>0</v>
      </c>
      <c r="D458" s="45">
        <v>0</v>
      </c>
      <c r="E458" s="45">
        <v>0</v>
      </c>
      <c r="F458" s="45">
        <v>0</v>
      </c>
      <c r="G458" s="45">
        <v>155519.79</v>
      </c>
      <c r="H458" s="45">
        <v>46768.54</v>
      </c>
      <c r="I458" s="45">
        <v>77195.81</v>
      </c>
      <c r="J458" s="45">
        <v>99444.9</v>
      </c>
      <c r="K458" s="109">
        <v>0</v>
      </c>
      <c r="L458" s="45">
        <v>2169441.75</v>
      </c>
      <c r="M458" s="45">
        <v>87922.340000000011</v>
      </c>
      <c r="N458" s="108">
        <v>0</v>
      </c>
      <c r="O458" s="45">
        <v>1055166.2</v>
      </c>
      <c r="P458" s="45">
        <v>0</v>
      </c>
      <c r="Q458" s="45">
        <v>0</v>
      </c>
      <c r="R458" s="45">
        <v>0</v>
      </c>
      <c r="S458" s="45">
        <v>1765.28</v>
      </c>
      <c r="T458" s="45">
        <v>451610.05000000005</v>
      </c>
      <c r="U458" s="45">
        <v>0</v>
      </c>
      <c r="V458" s="45">
        <v>0</v>
      </c>
      <c r="W458" s="45">
        <v>1647884.4099999997</v>
      </c>
      <c r="X458" s="140">
        <v>255616.57</v>
      </c>
      <c r="Y458" s="45">
        <v>0</v>
      </c>
      <c r="Z458" s="45">
        <v>2679.69</v>
      </c>
      <c r="AA458" s="45">
        <v>1004990.9</v>
      </c>
      <c r="AB458" s="45">
        <v>0</v>
      </c>
      <c r="AC458" s="45">
        <v>0</v>
      </c>
      <c r="AD458" s="109">
        <v>0</v>
      </c>
      <c r="AE458" s="45">
        <v>0</v>
      </c>
      <c r="AF458" s="45">
        <v>0</v>
      </c>
      <c r="AG458" s="45">
        <v>0</v>
      </c>
      <c r="AH458" s="45">
        <v>0</v>
      </c>
      <c r="AI458" s="45">
        <v>0</v>
      </c>
      <c r="AJ458" s="45">
        <v>0</v>
      </c>
      <c r="AK458" s="45">
        <v>0</v>
      </c>
      <c r="AL458" s="45">
        <v>570241.16</v>
      </c>
      <c r="AM458" s="45">
        <v>0</v>
      </c>
      <c r="AN458" s="45">
        <v>157508.97</v>
      </c>
      <c r="AO458" s="45">
        <v>0</v>
      </c>
      <c r="AP458" s="45">
        <v>0</v>
      </c>
      <c r="AQ458" s="110">
        <v>7783756.3599999985</v>
      </c>
      <c r="AR458" s="45">
        <v>2944083.0200000005</v>
      </c>
      <c r="AS458" s="45">
        <v>425779.84</v>
      </c>
      <c r="AT458" s="45">
        <v>0</v>
      </c>
      <c r="AU458" s="45">
        <v>0</v>
      </c>
      <c r="AV458" s="45">
        <v>822840.5199999999</v>
      </c>
      <c r="AW458" s="45">
        <v>5655.26</v>
      </c>
      <c r="AX458" s="45">
        <v>3820.15</v>
      </c>
      <c r="AY458" s="45">
        <v>0</v>
      </c>
      <c r="AZ458" s="45">
        <v>0</v>
      </c>
      <c r="BA458" s="45">
        <v>0</v>
      </c>
      <c r="BB458" s="45">
        <v>0</v>
      </c>
      <c r="BC458" s="45">
        <v>291302.44</v>
      </c>
      <c r="BD458" s="45">
        <v>0</v>
      </c>
      <c r="BE458" s="45">
        <v>0</v>
      </c>
      <c r="BF458" s="45">
        <v>0</v>
      </c>
      <c r="BG458" s="45">
        <v>69.97</v>
      </c>
      <c r="BH458" s="45">
        <v>0</v>
      </c>
      <c r="BI458" s="45">
        <v>0</v>
      </c>
      <c r="BJ458" s="45">
        <v>1384518.1600000001</v>
      </c>
      <c r="BK458" s="110">
        <v>5878069.3599999994</v>
      </c>
      <c r="BL458" s="45">
        <v>-45.66</v>
      </c>
      <c r="BM458" s="45">
        <v>-45.66</v>
      </c>
      <c r="BN458" s="45">
        <v>-31.160000000000004</v>
      </c>
      <c r="BO458" s="110">
        <v>-122.47999999999999</v>
      </c>
      <c r="BP458" s="46">
        <v>13661703.239999998</v>
      </c>
    </row>
    <row r="459" spans="1:68" x14ac:dyDescent="0.25">
      <c r="A459" s="107" t="s">
        <v>267</v>
      </c>
      <c r="B459" s="44" t="s">
        <v>178</v>
      </c>
      <c r="C459" s="109">
        <v>0</v>
      </c>
      <c r="D459" s="45">
        <v>0</v>
      </c>
      <c r="E459" s="45">
        <v>0</v>
      </c>
      <c r="F459" s="45">
        <v>0</v>
      </c>
      <c r="G459" s="45">
        <v>37341.49</v>
      </c>
      <c r="H459" s="45">
        <v>28617.620000000003</v>
      </c>
      <c r="I459" s="45">
        <v>46911.909999999996</v>
      </c>
      <c r="J459" s="45">
        <v>60796.89</v>
      </c>
      <c r="K459" s="109">
        <v>0</v>
      </c>
      <c r="L459" s="45">
        <v>1438951.5200000003</v>
      </c>
      <c r="M459" s="45">
        <v>58858.340000000011</v>
      </c>
      <c r="N459" s="108">
        <v>0</v>
      </c>
      <c r="O459" s="45">
        <v>734220.91</v>
      </c>
      <c r="P459" s="45">
        <v>0</v>
      </c>
      <c r="Q459" s="45">
        <v>0</v>
      </c>
      <c r="R459" s="45">
        <v>0</v>
      </c>
      <c r="S459" s="45">
        <v>1220.77</v>
      </c>
      <c r="T459" s="45">
        <v>299726.7300000001</v>
      </c>
      <c r="U459" s="45">
        <v>0</v>
      </c>
      <c r="V459" s="45">
        <v>0</v>
      </c>
      <c r="W459" s="45">
        <v>1095116.8400000001</v>
      </c>
      <c r="X459" s="140">
        <v>169635.33</v>
      </c>
      <c r="Y459" s="45">
        <v>0</v>
      </c>
      <c r="Z459" s="45">
        <v>2643.52</v>
      </c>
      <c r="AA459" s="45">
        <v>666115.42000000004</v>
      </c>
      <c r="AB459" s="45">
        <v>0</v>
      </c>
      <c r="AC459" s="45">
        <v>0</v>
      </c>
      <c r="AD459" s="109">
        <v>0</v>
      </c>
      <c r="AE459" s="45">
        <v>0</v>
      </c>
      <c r="AF459" s="45">
        <v>0</v>
      </c>
      <c r="AG459" s="45">
        <v>0</v>
      </c>
      <c r="AH459" s="45">
        <v>0</v>
      </c>
      <c r="AI459" s="45">
        <v>0</v>
      </c>
      <c r="AJ459" s="45">
        <v>0</v>
      </c>
      <c r="AK459" s="45">
        <v>0</v>
      </c>
      <c r="AL459" s="45">
        <v>378622.61</v>
      </c>
      <c r="AM459" s="45">
        <v>2.1</v>
      </c>
      <c r="AN459" s="45">
        <v>104310.28</v>
      </c>
      <c r="AO459" s="45">
        <v>0</v>
      </c>
      <c r="AP459" s="45">
        <v>0</v>
      </c>
      <c r="AQ459" s="110">
        <v>5123092.2799999993</v>
      </c>
      <c r="AR459" s="45">
        <v>165715.05000000002</v>
      </c>
      <c r="AS459" s="45">
        <v>106554.24000000002</v>
      </c>
      <c r="AT459" s="45">
        <v>0</v>
      </c>
      <c r="AU459" s="45">
        <v>0</v>
      </c>
      <c r="AV459" s="45">
        <v>43937.91</v>
      </c>
      <c r="AW459" s="45">
        <v>13206.859999999999</v>
      </c>
      <c r="AX459" s="45">
        <v>8831.9600000000009</v>
      </c>
      <c r="AY459" s="45">
        <v>0</v>
      </c>
      <c r="AZ459" s="45">
        <v>0</v>
      </c>
      <c r="BA459" s="45">
        <v>0</v>
      </c>
      <c r="BB459" s="45">
        <v>0</v>
      </c>
      <c r="BC459" s="45">
        <v>106193.65</v>
      </c>
      <c r="BD459" s="45">
        <v>0</v>
      </c>
      <c r="BE459" s="45">
        <v>0</v>
      </c>
      <c r="BF459" s="45">
        <v>0</v>
      </c>
      <c r="BG459" s="45">
        <v>0.45</v>
      </c>
      <c r="BH459" s="45">
        <v>0</v>
      </c>
      <c r="BI459" s="45">
        <v>0</v>
      </c>
      <c r="BJ459" s="45">
        <v>51592.39</v>
      </c>
      <c r="BK459" s="110">
        <v>496032.51</v>
      </c>
      <c r="BL459" s="45">
        <v>0</v>
      </c>
      <c r="BM459" s="45">
        <v>0</v>
      </c>
      <c r="BN459" s="45">
        <v>0</v>
      </c>
      <c r="BO459" s="110">
        <v>0</v>
      </c>
      <c r="BP459" s="46">
        <v>5619124.79</v>
      </c>
    </row>
    <row r="460" spans="1:68" s="113" customFormat="1" x14ac:dyDescent="0.25">
      <c r="A460" s="107" t="s">
        <v>378</v>
      </c>
      <c r="B460" s="44" t="s">
        <v>179</v>
      </c>
      <c r="C460" s="109">
        <v>0</v>
      </c>
      <c r="D460" s="45">
        <v>0</v>
      </c>
      <c r="E460" s="45">
        <v>0</v>
      </c>
      <c r="F460" s="45">
        <v>0</v>
      </c>
      <c r="G460" s="45">
        <v>32653.429999999997</v>
      </c>
      <c r="H460" s="45">
        <v>6256.6100000000006</v>
      </c>
      <c r="I460" s="45">
        <v>10858.54</v>
      </c>
      <c r="J460" s="45">
        <v>13035.47</v>
      </c>
      <c r="K460" s="109">
        <v>0</v>
      </c>
      <c r="L460" s="45">
        <v>399026.76</v>
      </c>
      <c r="M460" s="45">
        <v>15907.030000000002</v>
      </c>
      <c r="N460" s="108">
        <v>0</v>
      </c>
      <c r="O460" s="45">
        <v>184380.65000000002</v>
      </c>
      <c r="P460" s="45">
        <v>0</v>
      </c>
      <c r="Q460" s="45">
        <v>0</v>
      </c>
      <c r="R460" s="45">
        <v>0</v>
      </c>
      <c r="S460" s="45">
        <v>0</v>
      </c>
      <c r="T460" s="45">
        <v>81711.99000000002</v>
      </c>
      <c r="U460" s="45">
        <v>0</v>
      </c>
      <c r="V460" s="45">
        <v>0</v>
      </c>
      <c r="W460" s="45">
        <v>297612.04000000004</v>
      </c>
      <c r="X460" s="140">
        <v>45672.55</v>
      </c>
      <c r="Y460" s="45">
        <v>0</v>
      </c>
      <c r="Z460" s="45">
        <v>0</v>
      </c>
      <c r="AA460" s="45">
        <v>182690.28</v>
      </c>
      <c r="AB460" s="45">
        <v>0</v>
      </c>
      <c r="AC460" s="45">
        <v>0</v>
      </c>
      <c r="AD460" s="109">
        <v>0</v>
      </c>
      <c r="AE460" s="45">
        <v>0</v>
      </c>
      <c r="AF460" s="45">
        <v>0</v>
      </c>
      <c r="AG460" s="45">
        <v>0</v>
      </c>
      <c r="AH460" s="45">
        <v>0</v>
      </c>
      <c r="AI460" s="45">
        <v>0</v>
      </c>
      <c r="AJ460" s="45">
        <v>0</v>
      </c>
      <c r="AK460" s="45">
        <v>0</v>
      </c>
      <c r="AL460" s="45">
        <v>102912.43</v>
      </c>
      <c r="AM460" s="45">
        <v>0</v>
      </c>
      <c r="AN460" s="45">
        <v>28539.440000000002</v>
      </c>
      <c r="AO460" s="45">
        <v>0</v>
      </c>
      <c r="AP460" s="45">
        <v>0</v>
      </c>
      <c r="AQ460" s="110">
        <v>1401257.22</v>
      </c>
      <c r="AR460" s="45">
        <v>488888.05999999994</v>
      </c>
      <c r="AS460" s="45">
        <v>77932.329999999987</v>
      </c>
      <c r="AT460" s="45">
        <v>0</v>
      </c>
      <c r="AU460" s="45">
        <v>0</v>
      </c>
      <c r="AV460" s="45">
        <v>150178.34000000003</v>
      </c>
      <c r="AW460" s="45">
        <v>0</v>
      </c>
      <c r="AX460" s="45">
        <v>0</v>
      </c>
      <c r="AY460" s="45">
        <v>0</v>
      </c>
      <c r="AZ460" s="45">
        <v>0</v>
      </c>
      <c r="BA460" s="45">
        <v>0</v>
      </c>
      <c r="BB460" s="45">
        <v>0</v>
      </c>
      <c r="BC460" s="45">
        <v>33662.82</v>
      </c>
      <c r="BD460" s="45">
        <v>0</v>
      </c>
      <c r="BE460" s="45">
        <v>0</v>
      </c>
      <c r="BF460" s="45">
        <v>0</v>
      </c>
      <c r="BG460" s="45">
        <v>0</v>
      </c>
      <c r="BH460" s="45">
        <v>0</v>
      </c>
      <c r="BI460" s="45">
        <v>0</v>
      </c>
      <c r="BJ460" s="45">
        <v>265630.97000000003</v>
      </c>
      <c r="BK460" s="110">
        <v>1016292.5199999999</v>
      </c>
      <c r="BL460" s="45">
        <v>0</v>
      </c>
      <c r="BM460" s="45">
        <v>0</v>
      </c>
      <c r="BN460" s="45">
        <v>0</v>
      </c>
      <c r="BO460" s="110">
        <v>0</v>
      </c>
      <c r="BP460" s="46">
        <v>2417549.7400000002</v>
      </c>
    </row>
    <row r="461" spans="1:68" s="113" customFormat="1" x14ac:dyDescent="0.25">
      <c r="A461" s="107" t="s">
        <v>379</v>
      </c>
      <c r="B461" s="44" t="s">
        <v>180</v>
      </c>
      <c r="C461" s="109">
        <v>0</v>
      </c>
      <c r="D461" s="45">
        <v>0</v>
      </c>
      <c r="E461" s="45">
        <v>0</v>
      </c>
      <c r="F461" s="45">
        <v>0</v>
      </c>
      <c r="G461" s="45">
        <v>18.73</v>
      </c>
      <c r="H461" s="45">
        <v>34376.159999999996</v>
      </c>
      <c r="I461" s="45">
        <v>56506.119999999995</v>
      </c>
      <c r="J461" s="45">
        <v>73228.86</v>
      </c>
      <c r="K461" s="109">
        <v>0</v>
      </c>
      <c r="L461" s="45">
        <v>743720.05</v>
      </c>
      <c r="M461" s="45">
        <v>30116.379999999997</v>
      </c>
      <c r="N461" s="108">
        <v>0</v>
      </c>
      <c r="O461" s="45">
        <v>235511.71</v>
      </c>
      <c r="P461" s="45">
        <v>0</v>
      </c>
      <c r="Q461" s="45">
        <v>0</v>
      </c>
      <c r="R461" s="45">
        <v>0</v>
      </c>
      <c r="S461" s="45">
        <v>0</v>
      </c>
      <c r="T461" s="45">
        <v>146962.21</v>
      </c>
      <c r="U461" s="45">
        <v>0</v>
      </c>
      <c r="V461" s="45">
        <v>0</v>
      </c>
      <c r="W461" s="45">
        <v>566537.75999999989</v>
      </c>
      <c r="X461" s="109">
        <v>0</v>
      </c>
      <c r="Y461" s="45">
        <v>0</v>
      </c>
      <c r="Z461" s="45">
        <v>0</v>
      </c>
      <c r="AA461" s="45">
        <v>346917.54</v>
      </c>
      <c r="AB461" s="45">
        <v>0</v>
      </c>
      <c r="AC461" s="45">
        <v>0</v>
      </c>
      <c r="AD461" s="109">
        <v>0</v>
      </c>
      <c r="AE461" s="45">
        <v>0</v>
      </c>
      <c r="AF461" s="45">
        <v>0</v>
      </c>
      <c r="AG461" s="45">
        <v>0</v>
      </c>
      <c r="AH461" s="45">
        <v>0</v>
      </c>
      <c r="AI461" s="45">
        <v>0</v>
      </c>
      <c r="AJ461" s="45">
        <v>0</v>
      </c>
      <c r="AK461" s="45">
        <v>0</v>
      </c>
      <c r="AL461" s="45">
        <v>196397.17999999996</v>
      </c>
      <c r="AM461" s="45">
        <v>0</v>
      </c>
      <c r="AN461" s="45">
        <v>54355.53</v>
      </c>
      <c r="AO461" s="45">
        <v>0</v>
      </c>
      <c r="AP461" s="45">
        <v>0</v>
      </c>
      <c r="AQ461" s="110">
        <v>2484648.23</v>
      </c>
      <c r="AR461" s="45">
        <v>20053.45</v>
      </c>
      <c r="AS461" s="45">
        <v>14469.289999999999</v>
      </c>
      <c r="AT461" s="45">
        <v>0</v>
      </c>
      <c r="AU461" s="45">
        <v>0</v>
      </c>
      <c r="AV461" s="45">
        <v>4102.92</v>
      </c>
      <c r="AW461" s="45">
        <v>0</v>
      </c>
      <c r="AX461" s="45">
        <v>0</v>
      </c>
      <c r="AY461" s="45">
        <v>0</v>
      </c>
      <c r="AZ461" s="45">
        <v>0</v>
      </c>
      <c r="BA461" s="45">
        <v>0</v>
      </c>
      <c r="BB461" s="45">
        <v>0</v>
      </c>
      <c r="BC461" s="45">
        <v>69626.459999999992</v>
      </c>
      <c r="BD461" s="45">
        <v>0</v>
      </c>
      <c r="BE461" s="45">
        <v>0</v>
      </c>
      <c r="BF461" s="45">
        <v>0</v>
      </c>
      <c r="BG461" s="45">
        <v>8.31</v>
      </c>
      <c r="BH461" s="45">
        <v>0</v>
      </c>
      <c r="BI461" s="45">
        <v>0</v>
      </c>
      <c r="BJ461" s="45">
        <v>7907.38</v>
      </c>
      <c r="BK461" s="110">
        <v>116167.81</v>
      </c>
      <c r="BL461" s="45">
        <v>0</v>
      </c>
      <c r="BM461" s="45">
        <v>0</v>
      </c>
      <c r="BN461" s="45">
        <v>0</v>
      </c>
      <c r="BO461" s="110">
        <v>0</v>
      </c>
      <c r="BP461" s="46">
        <v>2600816.04</v>
      </c>
    </row>
    <row r="462" spans="1:68" s="113" customFormat="1" x14ac:dyDescent="0.25">
      <c r="A462" s="107" t="s">
        <v>380</v>
      </c>
      <c r="B462" s="44" t="s">
        <v>181</v>
      </c>
      <c r="C462" s="109">
        <v>0</v>
      </c>
      <c r="D462" s="45">
        <v>0</v>
      </c>
      <c r="E462" s="45">
        <v>0</v>
      </c>
      <c r="F462" s="45">
        <v>0</v>
      </c>
      <c r="G462" s="45">
        <v>38087.31</v>
      </c>
      <c r="H462" s="45">
        <v>8084</v>
      </c>
      <c r="I462" s="45">
        <v>13212.740000000002</v>
      </c>
      <c r="J462" s="45">
        <v>17112.449999999997</v>
      </c>
      <c r="K462" s="109">
        <v>0</v>
      </c>
      <c r="L462" s="45">
        <v>398672.30000000005</v>
      </c>
      <c r="M462" s="45">
        <v>16408.100000000002</v>
      </c>
      <c r="N462" s="108">
        <v>0</v>
      </c>
      <c r="O462" s="45">
        <v>190144.13999999998</v>
      </c>
      <c r="P462" s="45">
        <v>0</v>
      </c>
      <c r="Q462" s="45">
        <v>0</v>
      </c>
      <c r="R462" s="45">
        <v>0</v>
      </c>
      <c r="S462" s="45">
        <v>0</v>
      </c>
      <c r="T462" s="45">
        <v>84327.55</v>
      </c>
      <c r="U462" s="45">
        <v>0</v>
      </c>
      <c r="V462" s="45">
        <v>0</v>
      </c>
      <c r="W462" s="45">
        <v>306810.07</v>
      </c>
      <c r="X462" s="140">
        <v>47925.279999999999</v>
      </c>
      <c r="Y462" s="45">
        <v>0</v>
      </c>
      <c r="Z462" s="45">
        <v>0</v>
      </c>
      <c r="AA462" s="45">
        <v>188555.75</v>
      </c>
      <c r="AB462" s="45">
        <v>0</v>
      </c>
      <c r="AC462" s="45">
        <v>0</v>
      </c>
      <c r="AD462" s="109">
        <v>0</v>
      </c>
      <c r="AE462" s="45">
        <v>0</v>
      </c>
      <c r="AF462" s="45">
        <v>0</v>
      </c>
      <c r="AG462" s="45">
        <v>0</v>
      </c>
      <c r="AH462" s="45">
        <v>0</v>
      </c>
      <c r="AI462" s="45">
        <v>0</v>
      </c>
      <c r="AJ462" s="45">
        <v>0</v>
      </c>
      <c r="AK462" s="45">
        <v>0</v>
      </c>
      <c r="AL462" s="45">
        <v>106594.89999999998</v>
      </c>
      <c r="AM462" s="45">
        <v>0</v>
      </c>
      <c r="AN462" s="45">
        <v>29411.88</v>
      </c>
      <c r="AO462" s="45">
        <v>0</v>
      </c>
      <c r="AP462" s="45">
        <v>0</v>
      </c>
      <c r="AQ462" s="110">
        <v>1445346.47</v>
      </c>
      <c r="AR462" s="45">
        <v>464232.28</v>
      </c>
      <c r="AS462" s="45">
        <v>81640.98</v>
      </c>
      <c r="AT462" s="45">
        <v>0</v>
      </c>
      <c r="AU462" s="45">
        <v>0</v>
      </c>
      <c r="AV462" s="45">
        <v>208726.98</v>
      </c>
      <c r="AW462" s="45">
        <v>688.76</v>
      </c>
      <c r="AX462" s="45">
        <v>468.66</v>
      </c>
      <c r="AY462" s="45">
        <v>0</v>
      </c>
      <c r="AZ462" s="45">
        <v>0</v>
      </c>
      <c r="BA462" s="45">
        <v>0</v>
      </c>
      <c r="BB462" s="45">
        <v>0</v>
      </c>
      <c r="BC462" s="45">
        <v>27775.4</v>
      </c>
      <c r="BD462" s="45">
        <v>0</v>
      </c>
      <c r="BE462" s="45">
        <v>0</v>
      </c>
      <c r="BF462" s="45">
        <v>0</v>
      </c>
      <c r="BG462" s="45">
        <v>1.1200000000000001</v>
      </c>
      <c r="BH462" s="45">
        <v>0</v>
      </c>
      <c r="BI462" s="45">
        <v>0</v>
      </c>
      <c r="BJ462" s="45">
        <v>341583.70999999996</v>
      </c>
      <c r="BK462" s="110">
        <v>1125117.8899999999</v>
      </c>
      <c r="BL462" s="45">
        <v>0</v>
      </c>
      <c r="BM462" s="45">
        <v>0</v>
      </c>
      <c r="BN462" s="45">
        <v>0</v>
      </c>
      <c r="BO462" s="110">
        <v>0</v>
      </c>
      <c r="BP462" s="46">
        <v>2570464.3600000003</v>
      </c>
    </row>
    <row r="463" spans="1:68" s="113" customFormat="1" x14ac:dyDescent="0.25">
      <c r="A463" s="107" t="s">
        <v>368</v>
      </c>
      <c r="B463" s="44" t="s">
        <v>164</v>
      </c>
      <c r="C463" s="109">
        <v>0</v>
      </c>
      <c r="D463" s="45">
        <v>0</v>
      </c>
      <c r="E463" s="45">
        <v>0</v>
      </c>
      <c r="F463" s="45">
        <v>0</v>
      </c>
      <c r="G463" s="45">
        <v>94659.58</v>
      </c>
      <c r="H463" s="45">
        <v>25942.129999999997</v>
      </c>
      <c r="I463" s="45">
        <v>43753.54</v>
      </c>
      <c r="J463" s="45">
        <v>55565.350000000006</v>
      </c>
      <c r="K463" s="109">
        <v>0</v>
      </c>
      <c r="L463" s="45">
        <v>1492913.9900000002</v>
      </c>
      <c r="M463" s="45">
        <v>60074.700000000012</v>
      </c>
      <c r="N463" s="108">
        <v>0</v>
      </c>
      <c r="O463" s="45">
        <v>652610</v>
      </c>
      <c r="P463" s="45">
        <v>0</v>
      </c>
      <c r="Q463" s="45">
        <v>0</v>
      </c>
      <c r="R463" s="45">
        <v>0</v>
      </c>
      <c r="S463" s="45">
        <v>0</v>
      </c>
      <c r="T463" s="45">
        <v>308407.49</v>
      </c>
      <c r="U463" s="45">
        <v>0</v>
      </c>
      <c r="V463" s="45">
        <v>0</v>
      </c>
      <c r="W463" s="45">
        <v>1123795.06</v>
      </c>
      <c r="X463" s="140">
        <v>174727.63999999998</v>
      </c>
      <c r="Y463" s="45">
        <v>0</v>
      </c>
      <c r="Z463" s="45">
        <v>0</v>
      </c>
      <c r="AA463" s="45">
        <v>688628.11</v>
      </c>
      <c r="AB463" s="45">
        <v>0</v>
      </c>
      <c r="AC463" s="45">
        <v>0</v>
      </c>
      <c r="AD463" s="109">
        <v>0</v>
      </c>
      <c r="AE463" s="45">
        <v>0</v>
      </c>
      <c r="AF463" s="45">
        <v>0</v>
      </c>
      <c r="AG463" s="45">
        <v>0</v>
      </c>
      <c r="AH463" s="45">
        <v>0</v>
      </c>
      <c r="AI463" s="45">
        <v>0</v>
      </c>
      <c r="AJ463" s="45">
        <v>0</v>
      </c>
      <c r="AK463" s="45">
        <v>0</v>
      </c>
      <c r="AL463" s="45">
        <v>389071.3</v>
      </c>
      <c r="AM463" s="45">
        <v>0</v>
      </c>
      <c r="AN463" s="45">
        <v>107760.1</v>
      </c>
      <c r="AO463" s="45">
        <v>0</v>
      </c>
      <c r="AP463" s="45">
        <v>0</v>
      </c>
      <c r="AQ463" s="110">
        <v>5217908.9900000012</v>
      </c>
      <c r="AR463" s="45">
        <v>1928383.5600000003</v>
      </c>
      <c r="AS463" s="45">
        <v>305625.56999999995</v>
      </c>
      <c r="AT463" s="45">
        <v>0</v>
      </c>
      <c r="AU463" s="45">
        <v>0</v>
      </c>
      <c r="AV463" s="45">
        <v>574427.16999999993</v>
      </c>
      <c r="AW463" s="45">
        <v>0</v>
      </c>
      <c r="AX463" s="45">
        <v>0</v>
      </c>
      <c r="AY463" s="45">
        <v>0</v>
      </c>
      <c r="AZ463" s="45">
        <v>0</v>
      </c>
      <c r="BA463" s="45">
        <v>0</v>
      </c>
      <c r="BB463" s="45">
        <v>0</v>
      </c>
      <c r="BC463" s="45">
        <v>125914.8</v>
      </c>
      <c r="BD463" s="45">
        <v>0</v>
      </c>
      <c r="BE463" s="45">
        <v>0</v>
      </c>
      <c r="BF463" s="45">
        <v>0</v>
      </c>
      <c r="BG463" s="45">
        <v>0</v>
      </c>
      <c r="BH463" s="45">
        <v>0</v>
      </c>
      <c r="BI463" s="45">
        <v>0</v>
      </c>
      <c r="BJ463" s="45">
        <v>939425.8600000001</v>
      </c>
      <c r="BK463" s="110">
        <v>3873776.9599999995</v>
      </c>
      <c r="BL463" s="45">
        <v>0</v>
      </c>
      <c r="BM463" s="45">
        <v>0</v>
      </c>
      <c r="BN463" s="45">
        <v>0</v>
      </c>
      <c r="BO463" s="110">
        <v>0</v>
      </c>
      <c r="BP463" s="46">
        <v>9091685.9499999993</v>
      </c>
    </row>
    <row r="464" spans="1:68" s="113" customFormat="1" x14ac:dyDescent="0.25">
      <c r="A464" s="107" t="s">
        <v>367</v>
      </c>
      <c r="B464" s="44" t="s">
        <v>163</v>
      </c>
      <c r="C464" s="109">
        <v>0</v>
      </c>
      <c r="D464" s="45">
        <v>0</v>
      </c>
      <c r="E464" s="45">
        <v>0</v>
      </c>
      <c r="F464" s="45">
        <v>0</v>
      </c>
      <c r="G464" s="45">
        <v>130975.6</v>
      </c>
      <c r="H464" s="45">
        <v>32310.129999999997</v>
      </c>
      <c r="I464" s="45">
        <v>53260.100000000006</v>
      </c>
      <c r="J464" s="45">
        <v>69102.31</v>
      </c>
      <c r="K464" s="109">
        <v>0</v>
      </c>
      <c r="L464" s="45">
        <v>1440978.3399999999</v>
      </c>
      <c r="M464" s="45">
        <v>47899.000000000007</v>
      </c>
      <c r="N464" s="108">
        <v>0</v>
      </c>
      <c r="O464" s="45">
        <v>655819.03</v>
      </c>
      <c r="P464" s="45">
        <v>0</v>
      </c>
      <c r="Q464" s="45">
        <v>0</v>
      </c>
      <c r="R464" s="45">
        <v>0</v>
      </c>
      <c r="S464" s="45">
        <v>0</v>
      </c>
      <c r="T464" s="45">
        <v>300589.43</v>
      </c>
      <c r="U464" s="45">
        <v>0</v>
      </c>
      <c r="V464" s="45">
        <v>0</v>
      </c>
      <c r="W464" s="45">
        <v>1094903.6100000001</v>
      </c>
      <c r="X464" s="140">
        <v>170497.75000000003</v>
      </c>
      <c r="Y464" s="45">
        <v>0</v>
      </c>
      <c r="Z464" s="45">
        <v>0</v>
      </c>
      <c r="AA464" s="45">
        <v>671469.99999999988</v>
      </c>
      <c r="AB464" s="45">
        <v>0</v>
      </c>
      <c r="AC464" s="45">
        <v>0</v>
      </c>
      <c r="AD464" s="109">
        <v>0</v>
      </c>
      <c r="AE464" s="45">
        <v>0</v>
      </c>
      <c r="AF464" s="45">
        <v>0</v>
      </c>
      <c r="AG464" s="45">
        <v>0</v>
      </c>
      <c r="AH464" s="45">
        <v>0</v>
      </c>
      <c r="AI464" s="45">
        <v>0</v>
      </c>
      <c r="AJ464" s="45">
        <v>0</v>
      </c>
      <c r="AK464" s="45">
        <v>0</v>
      </c>
      <c r="AL464" s="45">
        <v>379252.36</v>
      </c>
      <c r="AM464" s="45">
        <v>0</v>
      </c>
      <c r="AN464" s="45">
        <v>104997.92</v>
      </c>
      <c r="AO464" s="45">
        <v>0</v>
      </c>
      <c r="AP464" s="45">
        <v>0</v>
      </c>
      <c r="AQ464" s="110">
        <v>5152055.58</v>
      </c>
      <c r="AR464" s="45">
        <v>1808110.77</v>
      </c>
      <c r="AS464" s="45">
        <v>282465.39999999991</v>
      </c>
      <c r="AT464" s="45">
        <v>0</v>
      </c>
      <c r="AU464" s="45">
        <v>0</v>
      </c>
      <c r="AV464" s="45">
        <v>676361.07</v>
      </c>
      <c r="AW464" s="45">
        <v>0</v>
      </c>
      <c r="AX464" s="45">
        <v>0</v>
      </c>
      <c r="AY464" s="45">
        <v>0</v>
      </c>
      <c r="AZ464" s="45">
        <v>0</v>
      </c>
      <c r="BA464" s="45">
        <v>0</v>
      </c>
      <c r="BB464" s="45">
        <v>0</v>
      </c>
      <c r="BC464" s="45">
        <v>134788.59</v>
      </c>
      <c r="BD464" s="45">
        <v>0</v>
      </c>
      <c r="BE464" s="45">
        <v>0</v>
      </c>
      <c r="BF464" s="45">
        <v>0</v>
      </c>
      <c r="BG464" s="45">
        <v>0.02</v>
      </c>
      <c r="BH464" s="45">
        <v>0</v>
      </c>
      <c r="BI464" s="45">
        <v>0</v>
      </c>
      <c r="BJ464" s="45">
        <v>1101286.8700000001</v>
      </c>
      <c r="BK464" s="110">
        <v>4003012.7199999993</v>
      </c>
      <c r="BL464" s="45">
        <v>0</v>
      </c>
      <c r="BM464" s="45">
        <v>0</v>
      </c>
      <c r="BN464" s="45">
        <v>0</v>
      </c>
      <c r="BO464" s="110">
        <v>0</v>
      </c>
      <c r="BP464" s="46">
        <v>9155068.3000000007</v>
      </c>
    </row>
    <row r="465" spans="1:68" s="113" customFormat="1" x14ac:dyDescent="0.25">
      <c r="A465" s="107" t="s">
        <v>371</v>
      </c>
      <c r="B465" s="44" t="s">
        <v>169</v>
      </c>
      <c r="C465" s="109">
        <v>0</v>
      </c>
      <c r="D465" s="45">
        <v>0</v>
      </c>
      <c r="E465" s="45">
        <v>0</v>
      </c>
      <c r="F465" s="45">
        <v>0</v>
      </c>
      <c r="G465" s="45">
        <v>33466.14</v>
      </c>
      <c r="H465" s="45">
        <v>16741.899999999998</v>
      </c>
      <c r="I465" s="45">
        <v>28302.960000000003</v>
      </c>
      <c r="J465" s="45">
        <v>35937.789999999994</v>
      </c>
      <c r="K465" s="109">
        <v>0</v>
      </c>
      <c r="L465" s="45">
        <v>906599.42</v>
      </c>
      <c r="M465" s="45">
        <v>35832.18</v>
      </c>
      <c r="N465" s="108">
        <v>0</v>
      </c>
      <c r="O465" s="45">
        <v>363723.07</v>
      </c>
      <c r="P465" s="45">
        <v>0</v>
      </c>
      <c r="Q465" s="45">
        <v>0</v>
      </c>
      <c r="R465" s="45">
        <v>0</v>
      </c>
      <c r="S465" s="45">
        <v>0</v>
      </c>
      <c r="T465" s="45">
        <v>183431.63000000003</v>
      </c>
      <c r="U465" s="45">
        <v>0</v>
      </c>
      <c r="V465" s="45">
        <v>0</v>
      </c>
      <c r="W465" s="45">
        <v>669476.06000000017</v>
      </c>
      <c r="X465" s="140">
        <v>103561.79</v>
      </c>
      <c r="Y465" s="45">
        <v>0</v>
      </c>
      <c r="Z465" s="45">
        <v>0</v>
      </c>
      <c r="AA465" s="45">
        <v>408243.33</v>
      </c>
      <c r="AB465" s="45">
        <v>0</v>
      </c>
      <c r="AC465" s="45">
        <v>0</v>
      </c>
      <c r="AD465" s="109">
        <v>0</v>
      </c>
      <c r="AE465" s="45">
        <v>0</v>
      </c>
      <c r="AF465" s="45">
        <v>0</v>
      </c>
      <c r="AG465" s="45">
        <v>0</v>
      </c>
      <c r="AH465" s="45">
        <v>0</v>
      </c>
      <c r="AI465" s="45">
        <v>0</v>
      </c>
      <c r="AJ465" s="45">
        <v>0</v>
      </c>
      <c r="AK465" s="45">
        <v>0</v>
      </c>
      <c r="AL465" s="45">
        <v>230825.66</v>
      </c>
      <c r="AM465" s="45">
        <v>0</v>
      </c>
      <c r="AN465" s="45">
        <v>64229.100000000006</v>
      </c>
      <c r="AO465" s="45">
        <v>0</v>
      </c>
      <c r="AP465" s="45">
        <v>0</v>
      </c>
      <c r="AQ465" s="110">
        <v>3080371.03</v>
      </c>
      <c r="AR465" s="45">
        <v>153307.79999999999</v>
      </c>
      <c r="AS465" s="45">
        <v>89205.819999999992</v>
      </c>
      <c r="AT465" s="45">
        <v>0</v>
      </c>
      <c r="AU465" s="45">
        <v>0</v>
      </c>
      <c r="AV465" s="45">
        <v>40201.55000000001</v>
      </c>
      <c r="AW465" s="45">
        <v>-257.67</v>
      </c>
      <c r="AX465" s="45">
        <v>-191.39</v>
      </c>
      <c r="AY465" s="45">
        <v>0</v>
      </c>
      <c r="AZ465" s="45">
        <v>0</v>
      </c>
      <c r="BA465" s="45">
        <v>0</v>
      </c>
      <c r="BB465" s="45">
        <v>0</v>
      </c>
      <c r="BC465" s="45">
        <v>99418.5</v>
      </c>
      <c r="BD465" s="45">
        <v>0</v>
      </c>
      <c r="BE465" s="45">
        <v>0</v>
      </c>
      <c r="BF465" s="45">
        <v>0</v>
      </c>
      <c r="BG465" s="45">
        <v>0</v>
      </c>
      <c r="BH465" s="45">
        <v>0</v>
      </c>
      <c r="BI465" s="45">
        <v>0</v>
      </c>
      <c r="BJ465" s="45">
        <v>66387.55</v>
      </c>
      <c r="BK465" s="110">
        <v>448072.15999999992</v>
      </c>
      <c r="BL465" s="45">
        <v>0</v>
      </c>
      <c r="BM465" s="45">
        <v>0</v>
      </c>
      <c r="BN465" s="45">
        <v>0</v>
      </c>
      <c r="BO465" s="110">
        <v>0</v>
      </c>
      <c r="BP465" s="46">
        <v>3528443.1899999995</v>
      </c>
    </row>
    <row r="466" spans="1:68" s="113" customFormat="1" x14ac:dyDescent="0.25">
      <c r="A466" s="107" t="s">
        <v>260</v>
      </c>
      <c r="B466" s="44" t="s">
        <v>159</v>
      </c>
      <c r="C466" s="109">
        <v>0</v>
      </c>
      <c r="D466" s="45">
        <v>0</v>
      </c>
      <c r="E466" s="45">
        <v>0</v>
      </c>
      <c r="F466" s="45">
        <v>0</v>
      </c>
      <c r="G466" s="45">
        <v>72780.22</v>
      </c>
      <c r="H466" s="45">
        <v>31060.549999999996</v>
      </c>
      <c r="I466" s="45">
        <v>51728.069999999992</v>
      </c>
      <c r="J466" s="45">
        <v>66149.990000000005</v>
      </c>
      <c r="K466" s="109">
        <v>0</v>
      </c>
      <c r="L466" s="45">
        <v>733149.05</v>
      </c>
      <c r="M466" s="109">
        <v>-0.35</v>
      </c>
      <c r="N466" s="108">
        <v>809.00000000000011</v>
      </c>
      <c r="O466" s="45">
        <v>358873.74</v>
      </c>
      <c r="P466" s="45">
        <v>0</v>
      </c>
      <c r="Q466" s="45">
        <v>0</v>
      </c>
      <c r="R466" s="45">
        <v>0</v>
      </c>
      <c r="S466" s="45">
        <v>0</v>
      </c>
      <c r="T466" s="45">
        <v>150159.19</v>
      </c>
      <c r="U466" s="45">
        <v>0</v>
      </c>
      <c r="V466" s="45">
        <v>0</v>
      </c>
      <c r="W466" s="45">
        <v>548708.28</v>
      </c>
      <c r="X466" s="109">
        <v>0</v>
      </c>
      <c r="Y466" s="45">
        <v>0</v>
      </c>
      <c r="Z466" s="45">
        <v>0</v>
      </c>
      <c r="AA466" s="45">
        <v>332727.08</v>
      </c>
      <c r="AB466" s="45">
        <v>0</v>
      </c>
      <c r="AC466" s="45">
        <v>0</v>
      </c>
      <c r="AD466" s="109">
        <v>0</v>
      </c>
      <c r="AE466" s="45">
        <v>0</v>
      </c>
      <c r="AF466" s="45">
        <v>0</v>
      </c>
      <c r="AG466" s="45">
        <v>0</v>
      </c>
      <c r="AH466" s="45">
        <v>0</v>
      </c>
      <c r="AI466" s="45">
        <v>0</v>
      </c>
      <c r="AJ466" s="45">
        <v>0</v>
      </c>
      <c r="AK466" s="45">
        <v>0</v>
      </c>
      <c r="AL466" s="45">
        <v>189218.73</v>
      </c>
      <c r="AM466" s="45">
        <v>0</v>
      </c>
      <c r="AN466" s="45">
        <v>52890.920000000006</v>
      </c>
      <c r="AO466" s="45">
        <v>0</v>
      </c>
      <c r="AP466" s="45">
        <v>0</v>
      </c>
      <c r="AQ466" s="110">
        <v>2588254.4699999997</v>
      </c>
      <c r="AR466" s="45">
        <v>863584.86999999988</v>
      </c>
      <c r="AS466" s="45">
        <v>222256.36000000002</v>
      </c>
      <c r="AT466" s="45">
        <v>0</v>
      </c>
      <c r="AU466" s="45">
        <v>0</v>
      </c>
      <c r="AV466" s="45">
        <v>320022.58000000007</v>
      </c>
      <c r="AW466" s="45">
        <v>0</v>
      </c>
      <c r="AX466" s="45">
        <v>0</v>
      </c>
      <c r="AY466" s="45">
        <v>0</v>
      </c>
      <c r="AZ466" s="45">
        <v>0</v>
      </c>
      <c r="BA466" s="45">
        <v>0</v>
      </c>
      <c r="BB466" s="45">
        <v>0</v>
      </c>
      <c r="BC466" s="45">
        <v>81841.98000000001</v>
      </c>
      <c r="BD466" s="45">
        <v>0</v>
      </c>
      <c r="BE466" s="45">
        <v>0</v>
      </c>
      <c r="BF466" s="45">
        <v>0</v>
      </c>
      <c r="BG466" s="45">
        <v>0</v>
      </c>
      <c r="BH466" s="45">
        <v>0</v>
      </c>
      <c r="BI466" s="45">
        <v>0</v>
      </c>
      <c r="BJ466" s="45">
        <v>564052.65</v>
      </c>
      <c r="BK466" s="110">
        <v>2051758.4399999997</v>
      </c>
      <c r="BL466" s="45">
        <v>0</v>
      </c>
      <c r="BM466" s="45">
        <v>0</v>
      </c>
      <c r="BN466" s="45">
        <v>0</v>
      </c>
      <c r="BO466" s="110">
        <v>0</v>
      </c>
      <c r="BP466" s="46">
        <v>4640012.91</v>
      </c>
    </row>
    <row r="467" spans="1:68" s="113" customFormat="1" x14ac:dyDescent="0.25">
      <c r="A467" s="107" t="s">
        <v>364</v>
      </c>
      <c r="B467" s="44" t="s">
        <v>158</v>
      </c>
      <c r="C467" s="109">
        <v>0</v>
      </c>
      <c r="D467" s="45">
        <v>0</v>
      </c>
      <c r="E467" s="45">
        <v>0</v>
      </c>
      <c r="F467" s="45">
        <v>0</v>
      </c>
      <c r="G467" s="45">
        <v>364643.97000000003</v>
      </c>
      <c r="H467" s="45">
        <v>153715.72</v>
      </c>
      <c r="I467" s="45">
        <v>267899.21999999997</v>
      </c>
      <c r="J467" s="45">
        <v>326500.94</v>
      </c>
      <c r="K467" s="109">
        <v>0</v>
      </c>
      <c r="L467" s="45">
        <v>2981928.7</v>
      </c>
      <c r="M467" s="45">
        <v>118337.94999999998</v>
      </c>
      <c r="N467" s="45">
        <v>132006.03</v>
      </c>
      <c r="O467" s="45">
        <v>1170985.3399999999</v>
      </c>
      <c r="P467" s="45">
        <v>0</v>
      </c>
      <c r="Q467" s="45">
        <v>0</v>
      </c>
      <c r="R467" s="45">
        <v>0</v>
      </c>
      <c r="S467" s="45">
        <v>55.76</v>
      </c>
      <c r="T467" s="45">
        <v>605966.09000000008</v>
      </c>
      <c r="U467" s="45">
        <v>0</v>
      </c>
      <c r="V467" s="45">
        <v>0</v>
      </c>
      <c r="W467" s="45">
        <v>2211084.0700000003</v>
      </c>
      <c r="X467" s="109">
        <v>0</v>
      </c>
      <c r="Y467" s="45">
        <v>0</v>
      </c>
      <c r="Z467" s="45">
        <v>107.75</v>
      </c>
      <c r="AA467" s="45">
        <v>1344805.6400000001</v>
      </c>
      <c r="AB467" s="45">
        <v>0</v>
      </c>
      <c r="AC467" s="45">
        <v>0</v>
      </c>
      <c r="AD467" s="109">
        <v>2951.9700000000003</v>
      </c>
      <c r="AE467" s="45">
        <v>0</v>
      </c>
      <c r="AF467" s="45">
        <v>0</v>
      </c>
      <c r="AG467" s="45">
        <v>0</v>
      </c>
      <c r="AH467" s="45">
        <v>0</v>
      </c>
      <c r="AI467" s="45">
        <v>0</v>
      </c>
      <c r="AJ467" s="45">
        <v>0</v>
      </c>
      <c r="AK467" s="45">
        <v>0</v>
      </c>
      <c r="AL467" s="45">
        <v>763209.08000000007</v>
      </c>
      <c r="AM467" s="45">
        <v>0</v>
      </c>
      <c r="AN467" s="45">
        <v>212146.98</v>
      </c>
      <c r="AO467" s="45">
        <v>0</v>
      </c>
      <c r="AP467" s="45">
        <v>0</v>
      </c>
      <c r="AQ467" s="110">
        <v>10656345.209999999</v>
      </c>
      <c r="AR467" s="45">
        <v>4005415.5600000005</v>
      </c>
      <c r="AS467" s="45">
        <v>832913.13</v>
      </c>
      <c r="AT467" s="45">
        <v>0</v>
      </c>
      <c r="AU467" s="45">
        <v>0</v>
      </c>
      <c r="AV467" s="45">
        <v>1382133.7900000005</v>
      </c>
      <c r="AW467" s="45">
        <v>189.35</v>
      </c>
      <c r="AX467" s="45">
        <v>133.26</v>
      </c>
      <c r="AY467" s="45">
        <v>0</v>
      </c>
      <c r="AZ467" s="45">
        <v>0</v>
      </c>
      <c r="BA467" s="45">
        <v>0</v>
      </c>
      <c r="BB467" s="45">
        <v>0</v>
      </c>
      <c r="BC467" s="45">
        <v>406764.45</v>
      </c>
      <c r="BD467" s="45">
        <v>0</v>
      </c>
      <c r="BE467" s="45">
        <v>0</v>
      </c>
      <c r="BF467" s="45">
        <v>0</v>
      </c>
      <c r="BG467" s="45">
        <v>8.3000000000000007</v>
      </c>
      <c r="BH467" s="45">
        <v>0</v>
      </c>
      <c r="BI467" s="45">
        <v>0</v>
      </c>
      <c r="BJ467" s="45">
        <v>2325475.3699999996</v>
      </c>
      <c r="BK467" s="110">
        <v>8953033.209999999</v>
      </c>
      <c r="BL467" s="45">
        <v>0</v>
      </c>
      <c r="BM467" s="45">
        <v>0</v>
      </c>
      <c r="BN467" s="45">
        <v>0</v>
      </c>
      <c r="BO467" s="110">
        <v>0</v>
      </c>
      <c r="BP467" s="46">
        <v>19609378.420000002</v>
      </c>
    </row>
    <row r="468" spans="1:68" s="113" customFormat="1" x14ac:dyDescent="0.25">
      <c r="A468" s="107" t="s">
        <v>366</v>
      </c>
      <c r="B468" s="44" t="s">
        <v>160</v>
      </c>
      <c r="C468" s="109">
        <v>0</v>
      </c>
      <c r="D468" s="45">
        <v>0</v>
      </c>
      <c r="E468" s="45">
        <v>0</v>
      </c>
      <c r="F468" s="45">
        <v>0</v>
      </c>
      <c r="G468" s="45">
        <v>513086.74</v>
      </c>
      <c r="H468" s="45">
        <v>235879.75</v>
      </c>
      <c r="I468" s="45">
        <v>392310.58999999997</v>
      </c>
      <c r="J468" s="45">
        <v>501152.33</v>
      </c>
      <c r="K468" s="109">
        <v>0</v>
      </c>
      <c r="L468" s="45">
        <v>4552232.9000000004</v>
      </c>
      <c r="M468" s="45">
        <v>155219.81999999998</v>
      </c>
      <c r="N468" s="45">
        <v>208257.12999999998</v>
      </c>
      <c r="O468" s="45">
        <v>2322237.91</v>
      </c>
      <c r="P468" s="45">
        <v>0</v>
      </c>
      <c r="Q468" s="45">
        <v>0</v>
      </c>
      <c r="R468" s="45">
        <v>0</v>
      </c>
      <c r="S468" s="45">
        <v>187.32</v>
      </c>
      <c r="T468" s="45">
        <v>931770.41</v>
      </c>
      <c r="U468" s="45">
        <v>0</v>
      </c>
      <c r="V468" s="45">
        <v>0</v>
      </c>
      <c r="W468" s="45">
        <v>3401985.12</v>
      </c>
      <c r="X468" s="109">
        <v>0</v>
      </c>
      <c r="Y468" s="45">
        <v>0</v>
      </c>
      <c r="Z468" s="45">
        <v>290.29000000000002</v>
      </c>
      <c r="AA468" s="45">
        <v>2071548.4899999998</v>
      </c>
      <c r="AB468" s="45">
        <v>0</v>
      </c>
      <c r="AC468" s="45">
        <v>0</v>
      </c>
      <c r="AD468" s="109">
        <v>0</v>
      </c>
      <c r="AE468" s="45">
        <v>0</v>
      </c>
      <c r="AF468" s="45">
        <v>0</v>
      </c>
      <c r="AG468" s="45">
        <v>0</v>
      </c>
      <c r="AH468" s="45">
        <v>0</v>
      </c>
      <c r="AI468" s="45">
        <v>0</v>
      </c>
      <c r="AJ468" s="45">
        <v>0</v>
      </c>
      <c r="AK468" s="45">
        <v>0</v>
      </c>
      <c r="AL468" s="45">
        <v>1174302.4100000001</v>
      </c>
      <c r="AM468" s="45">
        <v>0</v>
      </c>
      <c r="AN468" s="45">
        <v>326987.40000000002</v>
      </c>
      <c r="AO468" s="45">
        <v>0</v>
      </c>
      <c r="AP468" s="45">
        <v>0</v>
      </c>
      <c r="AQ468" s="110">
        <v>16787448.609999999</v>
      </c>
      <c r="AR468" s="45">
        <v>6504112.4000000013</v>
      </c>
      <c r="AS468" s="45">
        <v>1175137.02</v>
      </c>
      <c r="AT468" s="45">
        <v>0</v>
      </c>
      <c r="AU468" s="45">
        <v>0</v>
      </c>
      <c r="AV468" s="45">
        <v>2184035.2000000002</v>
      </c>
      <c r="AW468" s="45">
        <v>1683.42</v>
      </c>
      <c r="AX468" s="45">
        <v>1099.8899999999999</v>
      </c>
      <c r="AY468" s="45">
        <v>0</v>
      </c>
      <c r="AZ468" s="45">
        <v>0</v>
      </c>
      <c r="BA468" s="45">
        <v>0</v>
      </c>
      <c r="BB468" s="45">
        <v>0</v>
      </c>
      <c r="BC468" s="45">
        <v>695138.29</v>
      </c>
      <c r="BD468" s="45">
        <v>0</v>
      </c>
      <c r="BE468" s="45">
        <v>0</v>
      </c>
      <c r="BF468" s="45">
        <v>0</v>
      </c>
      <c r="BG468" s="45">
        <v>8.08</v>
      </c>
      <c r="BH468" s="45">
        <v>0</v>
      </c>
      <c r="BI468" s="45">
        <v>0</v>
      </c>
      <c r="BJ468" s="45">
        <v>3455219.38</v>
      </c>
      <c r="BK468" s="110">
        <v>14016433.68</v>
      </c>
      <c r="BL468" s="45">
        <v>0</v>
      </c>
      <c r="BM468" s="45">
        <v>0</v>
      </c>
      <c r="BN468" s="45">
        <v>0</v>
      </c>
      <c r="BO468" s="110">
        <v>0</v>
      </c>
      <c r="BP468" s="46">
        <v>30803882.289999999</v>
      </c>
    </row>
    <row r="469" spans="1:68" s="113" customFormat="1" x14ac:dyDescent="0.25">
      <c r="A469" s="107" t="s">
        <v>255</v>
      </c>
      <c r="B469" s="44" t="s">
        <v>232</v>
      </c>
      <c r="C469" s="109">
        <v>-1322.98</v>
      </c>
      <c r="D469" s="45">
        <v>0</v>
      </c>
      <c r="E469" s="45">
        <v>0</v>
      </c>
      <c r="F469" s="45">
        <v>0</v>
      </c>
      <c r="G469" s="45">
        <v>0</v>
      </c>
      <c r="H469" s="45">
        <v>17954.560000000001</v>
      </c>
      <c r="I469" s="45">
        <v>32550.449999999997</v>
      </c>
      <c r="J469" s="45">
        <v>37804.44</v>
      </c>
      <c r="K469" s="109">
        <v>0</v>
      </c>
      <c r="L469" s="45">
        <v>836618.3899999999</v>
      </c>
      <c r="M469" s="45">
        <v>32288.82</v>
      </c>
      <c r="N469" s="108">
        <v>1058.8599999999999</v>
      </c>
      <c r="O469" s="45">
        <v>345823.33999999997</v>
      </c>
      <c r="P469" s="45">
        <v>0</v>
      </c>
      <c r="Q469" s="45">
        <v>0</v>
      </c>
      <c r="R469" s="45">
        <v>0</v>
      </c>
      <c r="S469" s="45">
        <v>6.7</v>
      </c>
      <c r="T469" s="45">
        <v>162247.51999999999</v>
      </c>
      <c r="U469" s="45">
        <v>0</v>
      </c>
      <c r="V469" s="45">
        <v>0</v>
      </c>
      <c r="W469" s="45">
        <v>595127.71000000008</v>
      </c>
      <c r="X469" s="109">
        <v>0</v>
      </c>
      <c r="Y469" s="45">
        <v>0</v>
      </c>
      <c r="Z469" s="45">
        <v>15.31</v>
      </c>
      <c r="AA469" s="45">
        <v>358356.34</v>
      </c>
      <c r="AB469" s="45">
        <v>0</v>
      </c>
      <c r="AC469" s="45">
        <v>0</v>
      </c>
      <c r="AD469" s="109">
        <v>0</v>
      </c>
      <c r="AE469" s="45">
        <v>0</v>
      </c>
      <c r="AF469" s="45">
        <v>0</v>
      </c>
      <c r="AG469" s="45">
        <v>0</v>
      </c>
      <c r="AH469" s="45">
        <v>0</v>
      </c>
      <c r="AI469" s="45">
        <v>0</v>
      </c>
      <c r="AJ469" s="45">
        <v>0</v>
      </c>
      <c r="AK469" s="45">
        <v>0</v>
      </c>
      <c r="AL469" s="45">
        <v>203364.66</v>
      </c>
      <c r="AM469" s="45">
        <v>0</v>
      </c>
      <c r="AN469" s="45">
        <v>57594.479999999996</v>
      </c>
      <c r="AO469" s="45">
        <v>0</v>
      </c>
      <c r="AP469" s="45">
        <v>0</v>
      </c>
      <c r="AQ469" s="110">
        <v>2679488.5999999996</v>
      </c>
      <c r="AR469" s="45">
        <v>2209079.41</v>
      </c>
      <c r="AS469" s="45">
        <v>1754147.2699999998</v>
      </c>
      <c r="AT469" s="45">
        <v>0</v>
      </c>
      <c r="AU469" s="45">
        <v>0</v>
      </c>
      <c r="AV469" s="45">
        <v>750628</v>
      </c>
      <c r="AW469" s="45">
        <v>1694.6</v>
      </c>
      <c r="AX469" s="45">
        <v>1562.8899999999999</v>
      </c>
      <c r="AY469" s="45">
        <v>0</v>
      </c>
      <c r="AZ469" s="45">
        <v>0</v>
      </c>
      <c r="BA469" s="45">
        <v>0</v>
      </c>
      <c r="BB469" s="45">
        <v>0</v>
      </c>
      <c r="BC469" s="45">
        <v>166297.45000000001</v>
      </c>
      <c r="BD469" s="45">
        <v>0</v>
      </c>
      <c r="BE469" s="45">
        <v>0</v>
      </c>
      <c r="BF469" s="45">
        <v>0</v>
      </c>
      <c r="BG469" s="45">
        <v>164.62</v>
      </c>
      <c r="BH469" s="45">
        <v>0</v>
      </c>
      <c r="BI469" s="45">
        <v>0</v>
      </c>
      <c r="BJ469" s="45">
        <v>1263245.0300000003</v>
      </c>
      <c r="BK469" s="110">
        <v>6146819.2699999996</v>
      </c>
      <c r="BL469" s="45">
        <v>0</v>
      </c>
      <c r="BM469" s="45">
        <v>0</v>
      </c>
      <c r="BN469" s="45">
        <v>0</v>
      </c>
      <c r="BO469" s="110">
        <v>0</v>
      </c>
      <c r="BP469" s="46">
        <v>8826307.8699999992</v>
      </c>
    </row>
    <row r="470" spans="1:68" s="113" customFormat="1" x14ac:dyDescent="0.25">
      <c r="A470" s="107" t="s">
        <v>141</v>
      </c>
      <c r="B470" s="44" t="s">
        <v>149</v>
      </c>
      <c r="C470" s="109">
        <v>0</v>
      </c>
      <c r="D470" s="45">
        <v>0</v>
      </c>
      <c r="E470" s="45">
        <v>0</v>
      </c>
      <c r="F470" s="45">
        <v>0</v>
      </c>
      <c r="G470" s="45">
        <v>34509.69</v>
      </c>
      <c r="H470" s="45">
        <v>26699.93</v>
      </c>
      <c r="I470" s="45">
        <v>44692.450000000004</v>
      </c>
      <c r="J470" s="45">
        <v>56628.009999999995</v>
      </c>
      <c r="K470" s="109">
        <v>0</v>
      </c>
      <c r="L470" s="45">
        <v>544195.22</v>
      </c>
      <c r="M470" s="45">
        <v>22137.129999999997</v>
      </c>
      <c r="N470" s="45">
        <v>25837.240000000005</v>
      </c>
      <c r="O470" s="45">
        <v>193231.82</v>
      </c>
      <c r="P470" s="45">
        <v>0</v>
      </c>
      <c r="Q470" s="45">
        <v>0</v>
      </c>
      <c r="R470" s="45">
        <v>0</v>
      </c>
      <c r="S470" s="45">
        <v>0</v>
      </c>
      <c r="T470" s="45">
        <v>113850.85</v>
      </c>
      <c r="U470" s="45">
        <v>0</v>
      </c>
      <c r="V470" s="45">
        <v>0</v>
      </c>
      <c r="W470" s="45">
        <v>414211.71</v>
      </c>
      <c r="X470" s="109">
        <v>0</v>
      </c>
      <c r="Y470" s="45">
        <v>0</v>
      </c>
      <c r="Z470" s="45">
        <v>0</v>
      </c>
      <c r="AA470" s="45">
        <v>254593.86000000002</v>
      </c>
      <c r="AB470" s="45">
        <v>0</v>
      </c>
      <c r="AC470" s="45">
        <v>0</v>
      </c>
      <c r="AD470" s="109">
        <v>0</v>
      </c>
      <c r="AE470" s="45">
        <v>0</v>
      </c>
      <c r="AF470" s="45">
        <v>0</v>
      </c>
      <c r="AG470" s="45">
        <v>0</v>
      </c>
      <c r="AH470" s="45">
        <v>0</v>
      </c>
      <c r="AI470" s="45">
        <v>0</v>
      </c>
      <c r="AJ470" s="45">
        <v>0</v>
      </c>
      <c r="AK470" s="45">
        <v>0</v>
      </c>
      <c r="AL470" s="45">
        <v>143729.02000000002</v>
      </c>
      <c r="AM470" s="45">
        <v>0</v>
      </c>
      <c r="AN470" s="45">
        <v>39713.819999999992</v>
      </c>
      <c r="AO470" s="45">
        <v>0</v>
      </c>
      <c r="AP470" s="45">
        <v>0</v>
      </c>
      <c r="AQ470" s="110">
        <v>1914030.75</v>
      </c>
      <c r="AR470" s="45">
        <v>686417.07999999984</v>
      </c>
      <c r="AS470" s="45">
        <v>97144.24</v>
      </c>
      <c r="AT470" s="45">
        <v>0</v>
      </c>
      <c r="AU470" s="45">
        <v>0</v>
      </c>
      <c r="AV470" s="45">
        <v>225627.78</v>
      </c>
      <c r="AW470" s="45">
        <v>0</v>
      </c>
      <c r="AX470" s="45">
        <v>0</v>
      </c>
      <c r="AY470" s="45">
        <v>0</v>
      </c>
      <c r="AZ470" s="45">
        <v>0</v>
      </c>
      <c r="BA470" s="45">
        <v>0</v>
      </c>
      <c r="BB470" s="45">
        <v>0</v>
      </c>
      <c r="BC470" s="45">
        <v>85219.099999999991</v>
      </c>
      <c r="BD470" s="45">
        <v>0</v>
      </c>
      <c r="BE470" s="45">
        <v>0</v>
      </c>
      <c r="BF470" s="45">
        <v>0</v>
      </c>
      <c r="BG470" s="45">
        <v>28.23</v>
      </c>
      <c r="BH470" s="45">
        <v>0</v>
      </c>
      <c r="BI470" s="45">
        <v>0</v>
      </c>
      <c r="BJ470" s="45">
        <v>353780.57999999996</v>
      </c>
      <c r="BK470" s="110">
        <v>1448217.0100000002</v>
      </c>
      <c r="BL470" s="45">
        <v>0</v>
      </c>
      <c r="BM470" s="45">
        <v>0</v>
      </c>
      <c r="BN470" s="45">
        <v>0</v>
      </c>
      <c r="BO470" s="110">
        <v>0</v>
      </c>
      <c r="BP470" s="46">
        <v>3362247.7600000007</v>
      </c>
    </row>
    <row r="471" spans="1:68" s="113" customFormat="1" x14ac:dyDescent="0.25">
      <c r="A471" s="107" t="s">
        <v>257</v>
      </c>
      <c r="B471" s="44" t="s">
        <v>233</v>
      </c>
      <c r="C471" s="109">
        <v>15.49</v>
      </c>
      <c r="D471" s="45">
        <v>0</v>
      </c>
      <c r="E471" s="45">
        <v>0</v>
      </c>
      <c r="F471" s="45">
        <v>0</v>
      </c>
      <c r="G471" s="45">
        <v>0</v>
      </c>
      <c r="H471" s="45">
        <v>21770.55</v>
      </c>
      <c r="I471" s="45">
        <v>38434.69</v>
      </c>
      <c r="J471" s="45">
        <v>46174.31</v>
      </c>
      <c r="K471" s="109">
        <v>0</v>
      </c>
      <c r="L471" s="45">
        <v>763231.78999999992</v>
      </c>
      <c r="M471" s="45">
        <v>30056.750000000004</v>
      </c>
      <c r="N471" s="108">
        <v>237.63999999999996</v>
      </c>
      <c r="O471" s="45">
        <v>338589.51000000007</v>
      </c>
      <c r="P471" s="45">
        <v>0</v>
      </c>
      <c r="Q471" s="45">
        <v>0</v>
      </c>
      <c r="R471" s="45">
        <v>0</v>
      </c>
      <c r="S471" s="45">
        <v>44.370000000000005</v>
      </c>
      <c r="T471" s="45">
        <v>153767.07999999999</v>
      </c>
      <c r="U471" s="45">
        <v>0</v>
      </c>
      <c r="V471" s="45">
        <v>0</v>
      </c>
      <c r="W471" s="45">
        <v>561481.82999999996</v>
      </c>
      <c r="X471" s="109">
        <v>0</v>
      </c>
      <c r="Y471" s="45">
        <v>0</v>
      </c>
      <c r="Z471" s="45">
        <v>71.06</v>
      </c>
      <c r="AA471" s="45">
        <v>342197.17</v>
      </c>
      <c r="AB471" s="45">
        <v>0</v>
      </c>
      <c r="AC471" s="45">
        <v>0</v>
      </c>
      <c r="AD471" s="109">
        <v>0</v>
      </c>
      <c r="AE471" s="45">
        <v>0</v>
      </c>
      <c r="AF471" s="45">
        <v>0</v>
      </c>
      <c r="AG471" s="45">
        <v>0</v>
      </c>
      <c r="AH471" s="45">
        <v>0</v>
      </c>
      <c r="AI471" s="45">
        <v>0</v>
      </c>
      <c r="AJ471" s="45">
        <v>0</v>
      </c>
      <c r="AK471" s="45">
        <v>0</v>
      </c>
      <c r="AL471" s="45">
        <v>193401.5</v>
      </c>
      <c r="AM471" s="45">
        <v>0</v>
      </c>
      <c r="AN471" s="45">
        <v>53871.569999999992</v>
      </c>
      <c r="AO471" s="45">
        <v>0</v>
      </c>
      <c r="AP471" s="45">
        <v>0</v>
      </c>
      <c r="AQ471" s="110">
        <v>2543345.3099999996</v>
      </c>
      <c r="AR471" s="45">
        <v>2243012.2200000002</v>
      </c>
      <c r="AS471" s="45">
        <v>1743250.0100000002</v>
      </c>
      <c r="AT471" s="45">
        <v>0</v>
      </c>
      <c r="AU471" s="45">
        <v>0</v>
      </c>
      <c r="AV471" s="45">
        <v>744584.20000000007</v>
      </c>
      <c r="AW471" s="45">
        <v>75.240000000000009</v>
      </c>
      <c r="AX471" s="45">
        <v>50.66</v>
      </c>
      <c r="AY471" s="45">
        <v>0</v>
      </c>
      <c r="AZ471" s="45">
        <v>0</v>
      </c>
      <c r="BA471" s="45">
        <v>0</v>
      </c>
      <c r="BB471" s="45">
        <v>0</v>
      </c>
      <c r="BC471" s="45">
        <v>183302</v>
      </c>
      <c r="BD471" s="45">
        <v>0</v>
      </c>
      <c r="BE471" s="45">
        <v>0</v>
      </c>
      <c r="BF471" s="45">
        <v>0</v>
      </c>
      <c r="BG471" s="45">
        <v>13.420000000000002</v>
      </c>
      <c r="BH471" s="45">
        <v>0</v>
      </c>
      <c r="BI471" s="45">
        <v>0</v>
      </c>
      <c r="BJ471" s="45">
        <v>1252172.8600000001</v>
      </c>
      <c r="BK471" s="110">
        <v>6166460.6099999994</v>
      </c>
      <c r="BL471" s="45">
        <v>0</v>
      </c>
      <c r="BM471" s="45">
        <v>0</v>
      </c>
      <c r="BN471" s="45">
        <v>0</v>
      </c>
      <c r="BO471" s="110">
        <v>0</v>
      </c>
      <c r="BP471" s="46">
        <v>8709805.9199999999</v>
      </c>
    </row>
    <row r="472" spans="1:68" s="113" customFormat="1" x14ac:dyDescent="0.25">
      <c r="A472" s="107" t="s">
        <v>144</v>
      </c>
      <c r="B472" s="44" t="s">
        <v>152</v>
      </c>
      <c r="C472" s="109">
        <v>0</v>
      </c>
      <c r="D472" s="45">
        <v>0</v>
      </c>
      <c r="E472" s="45">
        <v>0</v>
      </c>
      <c r="F472" s="45">
        <v>0</v>
      </c>
      <c r="G472" s="45">
        <v>389879.52</v>
      </c>
      <c r="H472" s="45">
        <v>202269.87000000002</v>
      </c>
      <c r="I472" s="45">
        <v>336443.49</v>
      </c>
      <c r="J472" s="45">
        <v>429554.34</v>
      </c>
      <c r="K472" s="109">
        <v>0</v>
      </c>
      <c r="L472" s="45">
        <v>3573092.45</v>
      </c>
      <c r="M472" s="45">
        <v>103576.31999999999</v>
      </c>
      <c r="N472" s="108">
        <v>864.15</v>
      </c>
      <c r="O472" s="45">
        <v>1539505.2599999998</v>
      </c>
      <c r="P472" s="45">
        <v>0</v>
      </c>
      <c r="Q472" s="45">
        <v>0</v>
      </c>
      <c r="R472" s="45">
        <v>0</v>
      </c>
      <c r="S472" s="45">
        <v>2.0799999999999996</v>
      </c>
      <c r="T472" s="45">
        <v>734516.20000000007</v>
      </c>
      <c r="U472" s="45">
        <v>0</v>
      </c>
      <c r="V472" s="45">
        <v>0</v>
      </c>
      <c r="W472" s="45">
        <v>2680913.7999999993</v>
      </c>
      <c r="X472" s="109">
        <v>0</v>
      </c>
      <c r="Y472" s="45">
        <v>0</v>
      </c>
      <c r="Z472" s="45">
        <v>5.7000000000000011</v>
      </c>
      <c r="AA472" s="45">
        <v>1639676.0300000003</v>
      </c>
      <c r="AB472" s="45">
        <v>0</v>
      </c>
      <c r="AC472" s="45">
        <v>0</v>
      </c>
      <c r="AD472" s="109">
        <v>0</v>
      </c>
      <c r="AE472" s="45">
        <v>0</v>
      </c>
      <c r="AF472" s="45">
        <v>0</v>
      </c>
      <c r="AG472" s="45">
        <v>0</v>
      </c>
      <c r="AH472" s="45">
        <v>0</v>
      </c>
      <c r="AI472" s="45">
        <v>0</v>
      </c>
      <c r="AJ472" s="45">
        <v>0</v>
      </c>
      <c r="AK472" s="45">
        <v>0</v>
      </c>
      <c r="AL472" s="45">
        <v>926958.58000000019</v>
      </c>
      <c r="AM472" s="45">
        <v>0</v>
      </c>
      <c r="AN472" s="45">
        <v>257261.1</v>
      </c>
      <c r="AO472" s="45">
        <v>0</v>
      </c>
      <c r="AP472" s="45">
        <v>0</v>
      </c>
      <c r="AQ472" s="110">
        <v>12814518.889999999</v>
      </c>
      <c r="AR472" s="45">
        <v>4728697.0199999996</v>
      </c>
      <c r="AS472" s="45">
        <v>762900.37999999989</v>
      </c>
      <c r="AT472" s="45">
        <v>0</v>
      </c>
      <c r="AU472" s="45">
        <v>0</v>
      </c>
      <c r="AV472" s="45">
        <v>1710753.07</v>
      </c>
      <c r="AW472" s="45">
        <v>74.87</v>
      </c>
      <c r="AX472" s="45">
        <v>29.45</v>
      </c>
      <c r="AY472" s="45">
        <v>0</v>
      </c>
      <c r="AZ472" s="45">
        <v>0</v>
      </c>
      <c r="BA472" s="45">
        <v>0</v>
      </c>
      <c r="BB472" s="45">
        <v>0</v>
      </c>
      <c r="BC472" s="45">
        <v>417122.50999999995</v>
      </c>
      <c r="BD472" s="45">
        <v>0</v>
      </c>
      <c r="BE472" s="45">
        <v>0</v>
      </c>
      <c r="BF472" s="45">
        <v>0</v>
      </c>
      <c r="BG472" s="45">
        <v>94.84</v>
      </c>
      <c r="BH472" s="45">
        <v>0</v>
      </c>
      <c r="BI472" s="45">
        <v>0</v>
      </c>
      <c r="BJ472" s="45">
        <v>2801939.08</v>
      </c>
      <c r="BK472" s="110">
        <v>10421611.220000001</v>
      </c>
      <c r="BL472" s="45">
        <v>0</v>
      </c>
      <c r="BM472" s="45">
        <v>0</v>
      </c>
      <c r="BN472" s="45">
        <v>0</v>
      </c>
      <c r="BO472" s="110">
        <v>0</v>
      </c>
      <c r="BP472" s="46">
        <v>23236130.109999999</v>
      </c>
    </row>
    <row r="473" spans="1:68" s="113" customFormat="1" x14ac:dyDescent="0.25">
      <c r="A473" s="107" t="s">
        <v>357</v>
      </c>
      <c r="B473" s="44" t="s">
        <v>134</v>
      </c>
      <c r="C473" s="109">
        <v>0</v>
      </c>
      <c r="D473" s="45">
        <v>0</v>
      </c>
      <c r="E473" s="45">
        <v>0</v>
      </c>
      <c r="F473" s="45">
        <v>0</v>
      </c>
      <c r="G473" s="45">
        <v>213249.65999999997</v>
      </c>
      <c r="H473" s="45">
        <v>116700.18</v>
      </c>
      <c r="I473" s="45">
        <v>192697.95</v>
      </c>
      <c r="J473" s="45">
        <v>248132.16999999998</v>
      </c>
      <c r="K473" s="109">
        <v>0</v>
      </c>
      <c r="L473" s="45">
        <v>2425172.34</v>
      </c>
      <c r="M473" s="45">
        <v>98652.440000000017</v>
      </c>
      <c r="N473" s="108">
        <v>406.29999999999995</v>
      </c>
      <c r="O473" s="45">
        <v>1359679.69</v>
      </c>
      <c r="P473" s="45">
        <v>0</v>
      </c>
      <c r="Q473" s="45">
        <v>0</v>
      </c>
      <c r="R473" s="45">
        <v>0</v>
      </c>
      <c r="S473" s="45">
        <v>55.94</v>
      </c>
      <c r="T473" s="45">
        <v>506826.52</v>
      </c>
      <c r="U473" s="45">
        <v>0</v>
      </c>
      <c r="V473" s="45">
        <v>0</v>
      </c>
      <c r="W473" s="45">
        <v>1845726.85</v>
      </c>
      <c r="X473" s="109">
        <v>0</v>
      </c>
      <c r="Y473" s="45">
        <v>0</v>
      </c>
      <c r="Z473" s="45">
        <v>89.41</v>
      </c>
      <c r="AA473" s="45">
        <v>1131828.26</v>
      </c>
      <c r="AB473" s="45">
        <v>0</v>
      </c>
      <c r="AC473" s="45">
        <v>0</v>
      </c>
      <c r="AD473" s="109">
        <v>0</v>
      </c>
      <c r="AE473" s="45">
        <v>0</v>
      </c>
      <c r="AF473" s="45">
        <v>0</v>
      </c>
      <c r="AG473" s="45">
        <v>0</v>
      </c>
      <c r="AH473" s="45">
        <v>0</v>
      </c>
      <c r="AI473" s="45">
        <v>0</v>
      </c>
      <c r="AJ473" s="45">
        <v>0</v>
      </c>
      <c r="AK473" s="45">
        <v>0</v>
      </c>
      <c r="AL473" s="45">
        <v>639755.67000000004</v>
      </c>
      <c r="AM473" s="45">
        <v>134.41</v>
      </c>
      <c r="AN473" s="45">
        <v>176924.22</v>
      </c>
      <c r="AO473" s="45">
        <v>0</v>
      </c>
      <c r="AP473" s="45">
        <v>0</v>
      </c>
      <c r="AQ473" s="110">
        <v>8956032.0099999998</v>
      </c>
      <c r="AR473" s="45">
        <v>3068354.1000000006</v>
      </c>
      <c r="AS473" s="45">
        <v>428830.35000000003</v>
      </c>
      <c r="AT473" s="45">
        <v>0</v>
      </c>
      <c r="AU473" s="45">
        <v>0</v>
      </c>
      <c r="AV473" s="45">
        <v>1028091.1000000001</v>
      </c>
      <c r="AW473" s="45">
        <v>-217.57</v>
      </c>
      <c r="AX473" s="45">
        <v>-292</v>
      </c>
      <c r="AY473" s="45">
        <v>0</v>
      </c>
      <c r="AZ473" s="45">
        <v>0</v>
      </c>
      <c r="BA473" s="45">
        <v>0</v>
      </c>
      <c r="BB473" s="45">
        <v>0</v>
      </c>
      <c r="BC473" s="45">
        <v>297286.65999999997</v>
      </c>
      <c r="BD473" s="45">
        <v>0</v>
      </c>
      <c r="BE473" s="45">
        <v>0</v>
      </c>
      <c r="BF473" s="45">
        <v>0</v>
      </c>
      <c r="BG473" s="45">
        <v>1.49</v>
      </c>
      <c r="BH473" s="45">
        <v>0</v>
      </c>
      <c r="BI473" s="45">
        <v>0</v>
      </c>
      <c r="BJ473" s="45">
        <v>1687013.41</v>
      </c>
      <c r="BK473" s="110">
        <v>6509067.540000001</v>
      </c>
      <c r="BL473" s="45">
        <v>0</v>
      </c>
      <c r="BM473" s="45">
        <v>0</v>
      </c>
      <c r="BN473" s="45">
        <v>0</v>
      </c>
      <c r="BO473" s="110">
        <v>0</v>
      </c>
      <c r="BP473" s="46">
        <v>15465099.549999999</v>
      </c>
    </row>
    <row r="474" spans="1:68" x14ac:dyDescent="0.25">
      <c r="A474" s="107" t="s">
        <v>259</v>
      </c>
      <c r="B474" s="44" t="s">
        <v>155</v>
      </c>
      <c r="C474" s="109">
        <v>0</v>
      </c>
      <c r="D474" s="45">
        <v>0</v>
      </c>
      <c r="E474" s="45">
        <v>0</v>
      </c>
      <c r="F474" s="45">
        <v>0</v>
      </c>
      <c r="G474" s="45">
        <v>118433.72000000002</v>
      </c>
      <c r="H474" s="45">
        <v>53647.64</v>
      </c>
      <c r="I474" s="45">
        <v>88469.06</v>
      </c>
      <c r="J474" s="45">
        <v>113976.25</v>
      </c>
      <c r="K474" s="109">
        <v>0</v>
      </c>
      <c r="L474" s="45">
        <v>1520778.2699999996</v>
      </c>
      <c r="M474" s="45">
        <v>61595.519999999997</v>
      </c>
      <c r="N474" s="108">
        <v>0</v>
      </c>
      <c r="O474" s="45">
        <v>631034.32999999996</v>
      </c>
      <c r="P474" s="45">
        <v>0</v>
      </c>
      <c r="Q474" s="45">
        <v>0</v>
      </c>
      <c r="R474" s="45">
        <v>0</v>
      </c>
      <c r="S474" s="45">
        <v>847.97</v>
      </c>
      <c r="T474" s="45">
        <v>316869.93</v>
      </c>
      <c r="U474" s="45">
        <v>0</v>
      </c>
      <c r="V474" s="45">
        <v>0</v>
      </c>
      <c r="W474" s="45">
        <v>1157013.1700000002</v>
      </c>
      <c r="X474" s="109">
        <v>0</v>
      </c>
      <c r="Y474" s="45">
        <v>0</v>
      </c>
      <c r="Z474" s="45">
        <v>1656.36</v>
      </c>
      <c r="AA474" s="45">
        <v>704962.3600000001</v>
      </c>
      <c r="AB474" s="45">
        <v>0</v>
      </c>
      <c r="AC474" s="45">
        <v>0</v>
      </c>
      <c r="AD474" s="109">
        <v>0</v>
      </c>
      <c r="AE474" s="45">
        <v>0</v>
      </c>
      <c r="AF474" s="45">
        <v>0</v>
      </c>
      <c r="AG474" s="45">
        <v>0</v>
      </c>
      <c r="AH474" s="45">
        <v>0</v>
      </c>
      <c r="AI474" s="45">
        <v>0</v>
      </c>
      <c r="AJ474" s="45">
        <v>0</v>
      </c>
      <c r="AK474" s="45">
        <v>0</v>
      </c>
      <c r="AL474" s="45">
        <v>400061.13</v>
      </c>
      <c r="AM474" s="45">
        <v>139.63999999999999</v>
      </c>
      <c r="AN474" s="45">
        <v>110289.19999999998</v>
      </c>
      <c r="AO474" s="45">
        <v>0</v>
      </c>
      <c r="AP474" s="45">
        <v>0</v>
      </c>
      <c r="AQ474" s="110">
        <v>5279774.5500000007</v>
      </c>
      <c r="AR474" s="45">
        <v>1840968.14</v>
      </c>
      <c r="AS474" s="45">
        <v>305437.18000000011</v>
      </c>
      <c r="AT474" s="45">
        <v>0</v>
      </c>
      <c r="AU474" s="45">
        <v>0</v>
      </c>
      <c r="AV474" s="45">
        <v>665201.69000000006</v>
      </c>
      <c r="AW474" s="45">
        <v>5699.1399999999994</v>
      </c>
      <c r="AX474" s="45">
        <v>3795.1899999999996</v>
      </c>
      <c r="AY474" s="45">
        <v>0</v>
      </c>
      <c r="AZ474" s="45">
        <v>0</v>
      </c>
      <c r="BA474" s="45">
        <v>0</v>
      </c>
      <c r="BB474" s="45">
        <v>0</v>
      </c>
      <c r="BC474" s="45">
        <v>218460.75</v>
      </c>
      <c r="BD474" s="45">
        <v>0</v>
      </c>
      <c r="BE474" s="45">
        <v>0</v>
      </c>
      <c r="BF474" s="45">
        <v>0</v>
      </c>
      <c r="BG474" s="45">
        <v>43.070000000000007</v>
      </c>
      <c r="BH474" s="45">
        <v>0</v>
      </c>
      <c r="BI474" s="45">
        <v>0</v>
      </c>
      <c r="BJ474" s="45">
        <v>1040552.4399999998</v>
      </c>
      <c r="BK474" s="110">
        <v>4080157.600000001</v>
      </c>
      <c r="BL474" s="45">
        <v>0</v>
      </c>
      <c r="BM474" s="45">
        <v>0</v>
      </c>
      <c r="BN474" s="45">
        <v>0</v>
      </c>
      <c r="BO474" s="110">
        <v>0</v>
      </c>
      <c r="BP474" s="46">
        <v>9359932.1499999985</v>
      </c>
    </row>
    <row r="475" spans="1:68" s="113" customFormat="1" x14ac:dyDescent="0.25">
      <c r="A475" s="107" t="s">
        <v>262</v>
      </c>
      <c r="B475" s="44" t="s">
        <v>162</v>
      </c>
      <c r="C475" s="109">
        <v>0</v>
      </c>
      <c r="D475" s="45">
        <v>0</v>
      </c>
      <c r="E475" s="45">
        <v>0</v>
      </c>
      <c r="F475" s="45">
        <v>0</v>
      </c>
      <c r="G475" s="45">
        <v>42486.01</v>
      </c>
      <c r="H475" s="45">
        <v>69837.579999999987</v>
      </c>
      <c r="I475" s="45">
        <v>114535.97</v>
      </c>
      <c r="J475" s="45">
        <v>149084.44</v>
      </c>
      <c r="K475" s="109">
        <v>0</v>
      </c>
      <c r="L475" s="45">
        <v>2665949.66</v>
      </c>
      <c r="M475" s="45">
        <v>100490.33999999998</v>
      </c>
      <c r="N475" s="108">
        <v>0</v>
      </c>
      <c r="O475" s="45">
        <v>1308879.7</v>
      </c>
      <c r="P475" s="45">
        <v>0</v>
      </c>
      <c r="Q475" s="45">
        <v>0</v>
      </c>
      <c r="R475" s="45">
        <v>0</v>
      </c>
      <c r="S475" s="45">
        <v>1247.99</v>
      </c>
      <c r="T475" s="45">
        <v>549720.24</v>
      </c>
      <c r="U475" s="45">
        <v>0</v>
      </c>
      <c r="V475" s="45">
        <v>0</v>
      </c>
      <c r="W475" s="45">
        <v>2008335.87</v>
      </c>
      <c r="X475" s="140">
        <v>310651.3</v>
      </c>
      <c r="Y475" s="45">
        <v>0</v>
      </c>
      <c r="Z475" s="45">
        <v>2202.5299999999997</v>
      </c>
      <c r="AA475" s="45">
        <v>1221404.5299999998</v>
      </c>
      <c r="AB475" s="45">
        <v>0</v>
      </c>
      <c r="AC475" s="45">
        <v>0</v>
      </c>
      <c r="AD475" s="109">
        <v>0</v>
      </c>
      <c r="AE475" s="45">
        <v>0</v>
      </c>
      <c r="AF475" s="45">
        <v>0</v>
      </c>
      <c r="AG475" s="45">
        <v>0</v>
      </c>
      <c r="AH475" s="45">
        <v>0</v>
      </c>
      <c r="AI475" s="45">
        <v>0</v>
      </c>
      <c r="AJ475" s="45">
        <v>0</v>
      </c>
      <c r="AK475" s="45">
        <v>0</v>
      </c>
      <c r="AL475" s="45">
        <v>693352.04999999993</v>
      </c>
      <c r="AM475" s="45">
        <v>0</v>
      </c>
      <c r="AN475" s="45">
        <v>192298.56</v>
      </c>
      <c r="AO475" s="45">
        <v>0</v>
      </c>
      <c r="AP475" s="45">
        <v>0</v>
      </c>
      <c r="AQ475" s="110">
        <v>9430476.7699999996</v>
      </c>
      <c r="AR475" s="45">
        <v>312676.53999999998</v>
      </c>
      <c r="AS475" s="45">
        <v>179882.06</v>
      </c>
      <c r="AT475" s="45">
        <v>0</v>
      </c>
      <c r="AU475" s="45">
        <v>0</v>
      </c>
      <c r="AV475" s="45">
        <v>68587.58</v>
      </c>
      <c r="AW475" s="45">
        <v>13544.009999999998</v>
      </c>
      <c r="AX475" s="45">
        <v>9088.2400000000016</v>
      </c>
      <c r="AY475" s="45">
        <v>0</v>
      </c>
      <c r="AZ475" s="45">
        <v>0</v>
      </c>
      <c r="BA475" s="45">
        <v>0</v>
      </c>
      <c r="BB475" s="45">
        <v>0</v>
      </c>
      <c r="BC475" s="45">
        <v>310514.86</v>
      </c>
      <c r="BD475" s="45">
        <v>0</v>
      </c>
      <c r="BE475" s="45">
        <v>0</v>
      </c>
      <c r="BF475" s="45">
        <v>0</v>
      </c>
      <c r="BG475" s="45">
        <v>56.68</v>
      </c>
      <c r="BH475" s="45">
        <v>0</v>
      </c>
      <c r="BI475" s="45">
        <v>0</v>
      </c>
      <c r="BJ475" s="45">
        <v>93780.64</v>
      </c>
      <c r="BK475" s="110">
        <v>988130.61</v>
      </c>
      <c r="BL475" s="45">
        <v>0</v>
      </c>
      <c r="BM475" s="45">
        <v>0</v>
      </c>
      <c r="BN475" s="45">
        <v>0</v>
      </c>
      <c r="BO475" s="110">
        <v>0</v>
      </c>
      <c r="BP475" s="46">
        <v>10418607.379999999</v>
      </c>
    </row>
    <row r="476" spans="1:68" s="113" customFormat="1" x14ac:dyDescent="0.25">
      <c r="A476" s="107" t="s">
        <v>263</v>
      </c>
      <c r="B476" s="44" t="s">
        <v>165</v>
      </c>
      <c r="C476" s="109">
        <v>0</v>
      </c>
      <c r="D476" s="45">
        <v>0</v>
      </c>
      <c r="E476" s="45">
        <v>0</v>
      </c>
      <c r="F476" s="45">
        <v>0</v>
      </c>
      <c r="G476" s="45">
        <v>16895.82</v>
      </c>
      <c r="H476" s="45">
        <v>11119.869999999999</v>
      </c>
      <c r="I476" s="45">
        <v>18105.96</v>
      </c>
      <c r="J476" s="45">
        <v>23242.49</v>
      </c>
      <c r="K476" s="109">
        <v>0</v>
      </c>
      <c r="L476" s="45">
        <v>613810.56999999995</v>
      </c>
      <c r="M476" s="45">
        <v>25137.98</v>
      </c>
      <c r="N476" s="108">
        <v>0</v>
      </c>
      <c r="O476" s="45">
        <v>279389.01999999996</v>
      </c>
      <c r="P476" s="45">
        <v>0</v>
      </c>
      <c r="Q476" s="45">
        <v>0</v>
      </c>
      <c r="R476" s="45">
        <v>0</v>
      </c>
      <c r="S476" s="45">
        <v>1130.3400000000001</v>
      </c>
      <c r="T476" s="45">
        <v>124126.01</v>
      </c>
      <c r="U476" s="45">
        <v>0</v>
      </c>
      <c r="V476" s="45">
        <v>0</v>
      </c>
      <c r="W476" s="45">
        <v>458353.72</v>
      </c>
      <c r="X476" s="140">
        <v>69692.700000000012</v>
      </c>
      <c r="Y476" s="45">
        <v>0</v>
      </c>
      <c r="Z476" s="45">
        <v>2301.3200000000002</v>
      </c>
      <c r="AA476" s="45">
        <v>270925.38</v>
      </c>
      <c r="AB476" s="45">
        <v>0</v>
      </c>
      <c r="AC476" s="45">
        <v>0</v>
      </c>
      <c r="AD476" s="109">
        <v>0</v>
      </c>
      <c r="AE476" s="45">
        <v>0</v>
      </c>
      <c r="AF476" s="45">
        <v>0</v>
      </c>
      <c r="AG476" s="45">
        <v>0</v>
      </c>
      <c r="AH476" s="45">
        <v>0</v>
      </c>
      <c r="AI476" s="45">
        <v>0</v>
      </c>
      <c r="AJ476" s="45">
        <v>0</v>
      </c>
      <c r="AK476" s="45">
        <v>0</v>
      </c>
      <c r="AL476" s="45">
        <v>156574.94</v>
      </c>
      <c r="AM476" s="45">
        <v>0</v>
      </c>
      <c r="AN476" s="45">
        <v>43706.740000000005</v>
      </c>
      <c r="AO476" s="45">
        <v>0</v>
      </c>
      <c r="AP476" s="45">
        <v>0</v>
      </c>
      <c r="AQ476" s="110">
        <v>2114512.86</v>
      </c>
      <c r="AR476" s="45">
        <v>138784.08000000002</v>
      </c>
      <c r="AS476" s="45">
        <v>121351.43000000001</v>
      </c>
      <c r="AT476" s="45">
        <v>0</v>
      </c>
      <c r="AU476" s="45">
        <v>0</v>
      </c>
      <c r="AV476" s="45">
        <v>53486.45</v>
      </c>
      <c r="AW476" s="45">
        <v>9264.7099999999991</v>
      </c>
      <c r="AX476" s="45">
        <v>6361.94</v>
      </c>
      <c r="AY476" s="45">
        <v>0</v>
      </c>
      <c r="AZ476" s="45">
        <v>0</v>
      </c>
      <c r="BA476" s="45">
        <v>0</v>
      </c>
      <c r="BB476" s="45">
        <v>0</v>
      </c>
      <c r="BC476" s="45">
        <v>51922.09</v>
      </c>
      <c r="BD476" s="45">
        <v>0</v>
      </c>
      <c r="BE476" s="45">
        <v>0</v>
      </c>
      <c r="BF476" s="45">
        <v>0</v>
      </c>
      <c r="BG476" s="45">
        <v>2.64</v>
      </c>
      <c r="BH476" s="45">
        <v>0</v>
      </c>
      <c r="BI476" s="45">
        <v>0</v>
      </c>
      <c r="BJ476" s="45">
        <v>70636.73</v>
      </c>
      <c r="BK476" s="110">
        <v>451810.07000000007</v>
      </c>
      <c r="BL476" s="45">
        <v>0</v>
      </c>
      <c r="BM476" s="45">
        <v>0</v>
      </c>
      <c r="BN476" s="45">
        <v>0</v>
      </c>
      <c r="BO476" s="110">
        <v>0</v>
      </c>
      <c r="BP476" s="46">
        <v>2566322.9300000002</v>
      </c>
    </row>
    <row r="477" spans="1:68" x14ac:dyDescent="0.25">
      <c r="A477" s="107" t="s">
        <v>369</v>
      </c>
      <c r="B477" s="44" t="s">
        <v>166</v>
      </c>
      <c r="C477" s="109">
        <v>0</v>
      </c>
      <c r="D477" s="45">
        <v>0</v>
      </c>
      <c r="E477" s="45">
        <v>0</v>
      </c>
      <c r="F477" s="45">
        <v>0</v>
      </c>
      <c r="G477" s="45">
        <v>1371.55</v>
      </c>
      <c r="H477" s="45">
        <v>31884.19</v>
      </c>
      <c r="I477" s="45">
        <v>53059.270000000004</v>
      </c>
      <c r="J477" s="45">
        <v>67738.28</v>
      </c>
      <c r="K477" s="109">
        <v>0</v>
      </c>
      <c r="L477" s="45">
        <v>734321.48</v>
      </c>
      <c r="M477" s="45">
        <v>29570.61</v>
      </c>
      <c r="N477" s="108">
        <v>0</v>
      </c>
      <c r="O477" s="45">
        <v>229701.55000000002</v>
      </c>
      <c r="P477" s="45">
        <v>0</v>
      </c>
      <c r="Q477" s="45">
        <v>0</v>
      </c>
      <c r="R477" s="45">
        <v>0</v>
      </c>
      <c r="S477" s="45">
        <v>0</v>
      </c>
      <c r="T477" s="45">
        <v>150980</v>
      </c>
      <c r="U477" s="45">
        <v>0</v>
      </c>
      <c r="V477" s="45">
        <v>0</v>
      </c>
      <c r="W477" s="45">
        <v>550881.13000000012</v>
      </c>
      <c r="X477" s="109">
        <v>0</v>
      </c>
      <c r="Y477" s="45">
        <v>0</v>
      </c>
      <c r="Z477" s="45">
        <v>0</v>
      </c>
      <c r="AA477" s="45">
        <v>335910.33999999997</v>
      </c>
      <c r="AB477" s="45">
        <v>0</v>
      </c>
      <c r="AC477" s="45">
        <v>0</v>
      </c>
      <c r="AD477" s="109">
        <v>0</v>
      </c>
      <c r="AE477" s="45">
        <v>0</v>
      </c>
      <c r="AF477" s="45">
        <v>0</v>
      </c>
      <c r="AG477" s="45">
        <v>0</v>
      </c>
      <c r="AH477" s="45">
        <v>0</v>
      </c>
      <c r="AI477" s="45">
        <v>0</v>
      </c>
      <c r="AJ477" s="45">
        <v>0</v>
      </c>
      <c r="AK477" s="45">
        <v>0</v>
      </c>
      <c r="AL477" s="45">
        <v>190228.80000000002</v>
      </c>
      <c r="AM477" s="45">
        <v>0</v>
      </c>
      <c r="AN477" s="45">
        <v>53011.76999999999</v>
      </c>
      <c r="AO477" s="45">
        <v>0</v>
      </c>
      <c r="AP477" s="45">
        <v>0</v>
      </c>
      <c r="AQ477" s="110">
        <v>2428658.9700000002</v>
      </c>
      <c r="AR477" s="45">
        <v>69244.3</v>
      </c>
      <c r="AS477" s="45">
        <v>15837.12</v>
      </c>
      <c r="AT477" s="45">
        <v>0</v>
      </c>
      <c r="AU477" s="45">
        <v>0</v>
      </c>
      <c r="AV477" s="45">
        <v>6316.31</v>
      </c>
      <c r="AW477" s="45">
        <v>0</v>
      </c>
      <c r="AX477" s="45">
        <v>0</v>
      </c>
      <c r="AY477" s="45">
        <v>0</v>
      </c>
      <c r="AZ477" s="45">
        <v>0</v>
      </c>
      <c r="BA477" s="45">
        <v>0</v>
      </c>
      <c r="BB477" s="45">
        <v>0</v>
      </c>
      <c r="BC477" s="45">
        <v>94858.91</v>
      </c>
      <c r="BD477" s="45">
        <v>0</v>
      </c>
      <c r="BE477" s="45">
        <v>0</v>
      </c>
      <c r="BF477" s="45">
        <v>0</v>
      </c>
      <c r="BG477" s="45">
        <v>0</v>
      </c>
      <c r="BH477" s="45">
        <v>0</v>
      </c>
      <c r="BI477" s="45">
        <v>0</v>
      </c>
      <c r="BJ477" s="45">
        <v>11008.96</v>
      </c>
      <c r="BK477" s="110">
        <v>197265.6</v>
      </c>
      <c r="BL477" s="45">
        <v>0</v>
      </c>
      <c r="BM477" s="45">
        <v>0</v>
      </c>
      <c r="BN477" s="45">
        <v>0</v>
      </c>
      <c r="BO477" s="110">
        <v>0</v>
      </c>
      <c r="BP477" s="46">
        <v>2625924.5700000003</v>
      </c>
    </row>
    <row r="478" spans="1:68" x14ac:dyDescent="0.25">
      <c r="A478" s="107" t="s">
        <v>370</v>
      </c>
      <c r="B478" s="44" t="s">
        <v>167</v>
      </c>
      <c r="C478" s="109">
        <v>0</v>
      </c>
      <c r="D478" s="45">
        <v>0</v>
      </c>
      <c r="E478" s="45">
        <v>0</v>
      </c>
      <c r="F478" s="45">
        <v>0</v>
      </c>
      <c r="G478" s="45">
        <v>19512.23</v>
      </c>
      <c r="H478" s="45">
        <v>56360.31</v>
      </c>
      <c r="I478" s="45">
        <v>91805.24000000002</v>
      </c>
      <c r="J478" s="45">
        <v>120150.28</v>
      </c>
      <c r="K478" s="109">
        <v>0</v>
      </c>
      <c r="L478" s="45">
        <v>2238485.5700000003</v>
      </c>
      <c r="M478" s="45">
        <v>91004.310000000027</v>
      </c>
      <c r="N478" s="108">
        <v>0</v>
      </c>
      <c r="O478" s="45">
        <v>1051283.1199999999</v>
      </c>
      <c r="P478" s="45">
        <v>0</v>
      </c>
      <c r="Q478" s="45">
        <v>0</v>
      </c>
      <c r="R478" s="45">
        <v>0</v>
      </c>
      <c r="S478" s="45">
        <v>0</v>
      </c>
      <c r="T478" s="45">
        <v>453248.63</v>
      </c>
      <c r="U478" s="45">
        <v>0</v>
      </c>
      <c r="V478" s="45">
        <v>0</v>
      </c>
      <c r="W478" s="45">
        <v>1664673.06</v>
      </c>
      <c r="X478" s="140">
        <v>255503.31000000003</v>
      </c>
      <c r="Y478" s="45">
        <v>0</v>
      </c>
      <c r="Z478" s="45">
        <v>0</v>
      </c>
      <c r="AA478" s="45">
        <v>998144.9</v>
      </c>
      <c r="AB478" s="45">
        <v>0</v>
      </c>
      <c r="AC478" s="45">
        <v>0</v>
      </c>
      <c r="AD478" s="109">
        <v>0</v>
      </c>
      <c r="AE478" s="45">
        <v>0</v>
      </c>
      <c r="AF478" s="45">
        <v>0</v>
      </c>
      <c r="AG478" s="45">
        <v>0</v>
      </c>
      <c r="AH478" s="45">
        <v>0</v>
      </c>
      <c r="AI478" s="45">
        <v>0</v>
      </c>
      <c r="AJ478" s="45">
        <v>0</v>
      </c>
      <c r="AK478" s="45">
        <v>0</v>
      </c>
      <c r="AL478" s="45">
        <v>570839.61</v>
      </c>
      <c r="AM478" s="45">
        <v>0</v>
      </c>
      <c r="AN478" s="45">
        <v>161284.34</v>
      </c>
      <c r="AO478" s="45">
        <v>0</v>
      </c>
      <c r="AP478" s="45">
        <v>0</v>
      </c>
      <c r="AQ478" s="110">
        <v>7772294.9100000001</v>
      </c>
      <c r="AR478" s="45">
        <v>423321.2</v>
      </c>
      <c r="AS478" s="45">
        <v>244088.30000000002</v>
      </c>
      <c r="AT478" s="45">
        <v>0</v>
      </c>
      <c r="AU478" s="45">
        <v>0</v>
      </c>
      <c r="AV478" s="45">
        <v>98343.470000000016</v>
      </c>
      <c r="AW478" s="45">
        <v>20548.060000000001</v>
      </c>
      <c r="AX478" s="45">
        <v>13964.769999999999</v>
      </c>
      <c r="AY478" s="45">
        <v>0</v>
      </c>
      <c r="AZ478" s="45">
        <v>0</v>
      </c>
      <c r="BA478" s="45">
        <v>0</v>
      </c>
      <c r="BB478" s="45">
        <v>0</v>
      </c>
      <c r="BC478" s="45">
        <v>295411.65999999992</v>
      </c>
      <c r="BD478" s="45">
        <v>0</v>
      </c>
      <c r="BE478" s="45">
        <v>0</v>
      </c>
      <c r="BF478" s="45">
        <v>0</v>
      </c>
      <c r="BG478" s="45">
        <v>189.68</v>
      </c>
      <c r="BH478" s="45">
        <v>0</v>
      </c>
      <c r="BI478" s="45">
        <v>0</v>
      </c>
      <c r="BJ478" s="45">
        <v>129319.06</v>
      </c>
      <c r="BK478" s="110">
        <v>1225186.2</v>
      </c>
      <c r="BL478" s="45">
        <v>0</v>
      </c>
      <c r="BM478" s="45">
        <v>0</v>
      </c>
      <c r="BN478" s="45">
        <v>0</v>
      </c>
      <c r="BO478" s="110">
        <v>0</v>
      </c>
      <c r="BP478" s="46">
        <v>8997481.1099999994</v>
      </c>
    </row>
    <row r="479" spans="1:68" x14ac:dyDescent="0.25">
      <c r="A479" s="107" t="s">
        <v>264</v>
      </c>
      <c r="B479" s="44" t="s">
        <v>168</v>
      </c>
      <c r="C479" s="109">
        <v>0</v>
      </c>
      <c r="D479" s="45">
        <v>0</v>
      </c>
      <c r="E479" s="45">
        <v>0</v>
      </c>
      <c r="F479" s="45">
        <v>0</v>
      </c>
      <c r="G479" s="45">
        <v>85216.75</v>
      </c>
      <c r="H479" s="45">
        <v>14753.220000000001</v>
      </c>
      <c r="I479" s="45">
        <v>24617.89</v>
      </c>
      <c r="J479" s="45">
        <v>31301.739999999998</v>
      </c>
      <c r="K479" s="109">
        <v>0</v>
      </c>
      <c r="L479" s="45">
        <v>618816.21</v>
      </c>
      <c r="M479" s="45">
        <v>22763.539999999997</v>
      </c>
      <c r="N479" s="108">
        <v>0</v>
      </c>
      <c r="O479" s="45">
        <v>278574.98</v>
      </c>
      <c r="P479" s="45">
        <v>0</v>
      </c>
      <c r="Q479" s="45">
        <v>0</v>
      </c>
      <c r="R479" s="45">
        <v>0</v>
      </c>
      <c r="S479" s="45">
        <v>308.08</v>
      </c>
      <c r="T479" s="45">
        <v>124523.56</v>
      </c>
      <c r="U479" s="45">
        <v>0</v>
      </c>
      <c r="V479" s="45">
        <v>0</v>
      </c>
      <c r="W479" s="45">
        <v>456261.31000000006</v>
      </c>
      <c r="X479" s="140">
        <v>70001.77</v>
      </c>
      <c r="Y479" s="45">
        <v>0</v>
      </c>
      <c r="Z479" s="45">
        <v>686.61000000000013</v>
      </c>
      <c r="AA479" s="45">
        <v>275932.11</v>
      </c>
      <c r="AB479" s="45">
        <v>0</v>
      </c>
      <c r="AC479" s="45">
        <v>0</v>
      </c>
      <c r="AD479" s="109">
        <v>0</v>
      </c>
      <c r="AE479" s="45">
        <v>0</v>
      </c>
      <c r="AF479" s="45">
        <v>0</v>
      </c>
      <c r="AG479" s="45">
        <v>0</v>
      </c>
      <c r="AH479" s="45">
        <v>0</v>
      </c>
      <c r="AI479" s="45">
        <v>0</v>
      </c>
      <c r="AJ479" s="45">
        <v>0</v>
      </c>
      <c r="AK479" s="45">
        <v>0</v>
      </c>
      <c r="AL479" s="45">
        <v>156780.87999999998</v>
      </c>
      <c r="AM479" s="45">
        <v>0</v>
      </c>
      <c r="AN479" s="45">
        <v>43670.920000000006</v>
      </c>
      <c r="AO479" s="45">
        <v>0</v>
      </c>
      <c r="AP479" s="45">
        <v>0</v>
      </c>
      <c r="AQ479" s="110">
        <v>2204209.5699999998</v>
      </c>
      <c r="AR479" s="45">
        <v>695721.02999999991</v>
      </c>
      <c r="AS479" s="45">
        <v>177300.74000000002</v>
      </c>
      <c r="AT479" s="45">
        <v>0</v>
      </c>
      <c r="AU479" s="45">
        <v>0</v>
      </c>
      <c r="AV479" s="45">
        <v>310648.94</v>
      </c>
      <c r="AW479" s="45">
        <v>1487.44</v>
      </c>
      <c r="AX479" s="45">
        <v>1013.62</v>
      </c>
      <c r="AY479" s="45">
        <v>0</v>
      </c>
      <c r="AZ479" s="45">
        <v>0</v>
      </c>
      <c r="BA479" s="45">
        <v>0</v>
      </c>
      <c r="BB479" s="45">
        <v>0</v>
      </c>
      <c r="BC479" s="45">
        <v>70029.399999999994</v>
      </c>
      <c r="BD479" s="45">
        <v>0</v>
      </c>
      <c r="BE479" s="45">
        <v>0</v>
      </c>
      <c r="BF479" s="45">
        <v>0</v>
      </c>
      <c r="BG479" s="45">
        <v>0</v>
      </c>
      <c r="BH479" s="45">
        <v>0</v>
      </c>
      <c r="BI479" s="45">
        <v>0</v>
      </c>
      <c r="BJ479" s="45">
        <v>497414.72999999992</v>
      </c>
      <c r="BK479" s="110">
        <v>1753615.9</v>
      </c>
      <c r="BL479" s="45">
        <v>0</v>
      </c>
      <c r="BM479" s="45">
        <v>0</v>
      </c>
      <c r="BN479" s="45">
        <v>0</v>
      </c>
      <c r="BO479" s="110">
        <v>0</v>
      </c>
      <c r="BP479" s="46">
        <v>3957825.4700000007</v>
      </c>
    </row>
    <row r="480" spans="1:68" x14ac:dyDescent="0.25">
      <c r="A480" s="107" t="s">
        <v>373</v>
      </c>
      <c r="B480" s="44" t="s">
        <v>171</v>
      </c>
      <c r="C480" s="109">
        <v>0</v>
      </c>
      <c r="D480" s="45">
        <v>0</v>
      </c>
      <c r="E480" s="45">
        <v>0</v>
      </c>
      <c r="F480" s="45">
        <v>0</v>
      </c>
      <c r="G480" s="45">
        <v>194392.75</v>
      </c>
      <c r="H480" s="45">
        <v>54702.34</v>
      </c>
      <c r="I480" s="45">
        <v>90759.48000000001</v>
      </c>
      <c r="J480" s="45">
        <v>115948.34999999998</v>
      </c>
      <c r="K480" s="109">
        <v>0</v>
      </c>
      <c r="L480" s="45">
        <v>2467537.7999999998</v>
      </c>
      <c r="M480" s="45">
        <v>76254.97</v>
      </c>
      <c r="N480" s="108">
        <v>0</v>
      </c>
      <c r="O480" s="45">
        <v>1296738.9599999997</v>
      </c>
      <c r="P480" s="45">
        <v>0</v>
      </c>
      <c r="Q480" s="45">
        <v>0</v>
      </c>
      <c r="R480" s="45">
        <v>0</v>
      </c>
      <c r="S480" s="45">
        <v>420.25999999999993</v>
      </c>
      <c r="T480" s="45">
        <v>512195.14</v>
      </c>
      <c r="U480" s="45">
        <v>0</v>
      </c>
      <c r="V480" s="45">
        <v>0</v>
      </c>
      <c r="W480" s="45">
        <v>1867768.81</v>
      </c>
      <c r="X480" s="140">
        <v>290315.94</v>
      </c>
      <c r="Y480" s="45">
        <v>0</v>
      </c>
      <c r="Z480" s="45">
        <v>949.18000000000018</v>
      </c>
      <c r="AA480" s="45">
        <v>1139504.77</v>
      </c>
      <c r="AB480" s="45">
        <v>0</v>
      </c>
      <c r="AC480" s="45">
        <v>0</v>
      </c>
      <c r="AD480" s="109">
        <v>0</v>
      </c>
      <c r="AE480" s="45">
        <v>0</v>
      </c>
      <c r="AF480" s="45">
        <v>0</v>
      </c>
      <c r="AG480" s="45">
        <v>0</v>
      </c>
      <c r="AH480" s="45">
        <v>0</v>
      </c>
      <c r="AI480" s="45">
        <v>0</v>
      </c>
      <c r="AJ480" s="45">
        <v>0</v>
      </c>
      <c r="AK480" s="45">
        <v>0</v>
      </c>
      <c r="AL480" s="45">
        <v>646371.80000000005</v>
      </c>
      <c r="AM480" s="45">
        <v>0</v>
      </c>
      <c r="AN480" s="45">
        <v>179200.49000000002</v>
      </c>
      <c r="AO480" s="45">
        <v>0</v>
      </c>
      <c r="AP480" s="45">
        <v>0</v>
      </c>
      <c r="AQ480" s="110">
        <v>8933061.0399999991</v>
      </c>
      <c r="AR480" s="45">
        <v>3485100.2299999995</v>
      </c>
      <c r="AS480" s="45">
        <v>546081.81999999995</v>
      </c>
      <c r="AT480" s="45">
        <v>0</v>
      </c>
      <c r="AU480" s="45">
        <v>0</v>
      </c>
      <c r="AV480" s="45">
        <v>981593.16999999993</v>
      </c>
      <c r="AW480" s="45">
        <v>7830.3700000000008</v>
      </c>
      <c r="AX480" s="45">
        <v>5334.29</v>
      </c>
      <c r="AY480" s="45">
        <v>0</v>
      </c>
      <c r="AZ480" s="45">
        <v>0</v>
      </c>
      <c r="BA480" s="45">
        <v>0</v>
      </c>
      <c r="BB480" s="45">
        <v>0</v>
      </c>
      <c r="BC480" s="45">
        <v>213385.97999999998</v>
      </c>
      <c r="BD480" s="45">
        <v>0</v>
      </c>
      <c r="BE480" s="45">
        <v>0</v>
      </c>
      <c r="BF480" s="45">
        <v>0</v>
      </c>
      <c r="BG480" s="45">
        <v>42.06</v>
      </c>
      <c r="BH480" s="45">
        <v>0</v>
      </c>
      <c r="BI480" s="45">
        <v>0</v>
      </c>
      <c r="BJ480" s="45">
        <v>1670297.59</v>
      </c>
      <c r="BK480" s="110">
        <v>6909665.5099999998</v>
      </c>
      <c r="BL480" s="45">
        <v>0</v>
      </c>
      <c r="BM480" s="45">
        <v>0</v>
      </c>
      <c r="BN480" s="45">
        <v>0</v>
      </c>
      <c r="BO480" s="110">
        <v>0</v>
      </c>
      <c r="BP480" s="46">
        <v>15842726.550000003</v>
      </c>
    </row>
    <row r="481" spans="1:68" x14ac:dyDescent="0.25">
      <c r="A481" s="107" t="s">
        <v>382</v>
      </c>
      <c r="B481" s="44" t="s">
        <v>184</v>
      </c>
      <c r="C481" s="109">
        <v>0</v>
      </c>
      <c r="D481" s="45">
        <v>0</v>
      </c>
      <c r="E481" s="45">
        <v>0</v>
      </c>
      <c r="F481" s="45">
        <v>0</v>
      </c>
      <c r="G481" s="45">
        <v>158226.73000000001</v>
      </c>
      <c r="H481" s="45">
        <v>47245.259999999995</v>
      </c>
      <c r="I481" s="45">
        <v>78246.62</v>
      </c>
      <c r="J481" s="45">
        <v>100906.53</v>
      </c>
      <c r="K481" s="109">
        <v>0</v>
      </c>
      <c r="L481" s="45">
        <v>1803943.6399999997</v>
      </c>
      <c r="M481" s="45">
        <v>72976.31</v>
      </c>
      <c r="N481" s="108">
        <v>0</v>
      </c>
      <c r="O481" s="45">
        <v>886158.7</v>
      </c>
      <c r="P481" s="45">
        <v>0</v>
      </c>
      <c r="Q481" s="45">
        <v>0</v>
      </c>
      <c r="R481" s="45">
        <v>0</v>
      </c>
      <c r="S481" s="45">
        <v>1158.25</v>
      </c>
      <c r="T481" s="45">
        <v>370987.13</v>
      </c>
      <c r="U481" s="45">
        <v>0</v>
      </c>
      <c r="V481" s="45">
        <v>0</v>
      </c>
      <c r="W481" s="45">
        <v>1358046.43</v>
      </c>
      <c r="X481" s="140">
        <v>209361.3</v>
      </c>
      <c r="Y481" s="45">
        <v>0</v>
      </c>
      <c r="Z481" s="45">
        <v>2486.7800000000002</v>
      </c>
      <c r="AA481" s="45">
        <v>823939.62</v>
      </c>
      <c r="AB481" s="45">
        <v>0</v>
      </c>
      <c r="AC481" s="45">
        <v>0</v>
      </c>
      <c r="AD481" s="109">
        <v>0</v>
      </c>
      <c r="AE481" s="45">
        <v>0</v>
      </c>
      <c r="AF481" s="45">
        <v>0</v>
      </c>
      <c r="AG481" s="45">
        <v>0</v>
      </c>
      <c r="AH481" s="45">
        <v>0</v>
      </c>
      <c r="AI481" s="45">
        <v>0</v>
      </c>
      <c r="AJ481" s="45">
        <v>0</v>
      </c>
      <c r="AK481" s="45">
        <v>0</v>
      </c>
      <c r="AL481" s="45">
        <v>468354.53</v>
      </c>
      <c r="AM481" s="45">
        <v>447.06</v>
      </c>
      <c r="AN481" s="45">
        <v>129951.98</v>
      </c>
      <c r="AO481" s="45">
        <v>0</v>
      </c>
      <c r="AP481" s="45">
        <v>0</v>
      </c>
      <c r="AQ481" s="110">
        <v>6512436.8700000001</v>
      </c>
      <c r="AR481" s="45">
        <v>2681503.6000000006</v>
      </c>
      <c r="AS481" s="45">
        <v>450443.73</v>
      </c>
      <c r="AT481" s="45">
        <v>0</v>
      </c>
      <c r="AU481" s="45">
        <v>0</v>
      </c>
      <c r="AV481" s="45">
        <v>822093.07</v>
      </c>
      <c r="AW481" s="45">
        <v>8382.84</v>
      </c>
      <c r="AX481" s="45">
        <v>5674.3099999999995</v>
      </c>
      <c r="AY481" s="45">
        <v>0</v>
      </c>
      <c r="AZ481" s="45">
        <v>0</v>
      </c>
      <c r="BA481" s="45">
        <v>0</v>
      </c>
      <c r="BB481" s="45">
        <v>0</v>
      </c>
      <c r="BC481" s="45">
        <v>146184.59000000003</v>
      </c>
      <c r="BD481" s="45">
        <v>0</v>
      </c>
      <c r="BE481" s="45">
        <v>0</v>
      </c>
      <c r="BF481" s="45">
        <v>0</v>
      </c>
      <c r="BG481" s="45">
        <v>77.160000000000011</v>
      </c>
      <c r="BH481" s="45">
        <v>0</v>
      </c>
      <c r="BI481" s="45">
        <v>0</v>
      </c>
      <c r="BJ481" s="45">
        <v>1375926.5999999999</v>
      </c>
      <c r="BK481" s="110">
        <v>5490285.9000000004</v>
      </c>
      <c r="BL481" s="45">
        <v>0</v>
      </c>
      <c r="BM481" s="45">
        <v>0</v>
      </c>
      <c r="BN481" s="45">
        <v>0</v>
      </c>
      <c r="BO481" s="110">
        <v>0</v>
      </c>
      <c r="BP481" s="46">
        <v>12002722.770000001</v>
      </c>
    </row>
    <row r="482" spans="1:68" x14ac:dyDescent="0.25">
      <c r="A482" s="107" t="s">
        <v>270</v>
      </c>
      <c r="B482" s="44" t="s">
        <v>185</v>
      </c>
      <c r="C482" s="109">
        <v>0</v>
      </c>
      <c r="D482" s="45">
        <v>0</v>
      </c>
      <c r="E482" s="45">
        <v>0</v>
      </c>
      <c r="F482" s="45">
        <v>0</v>
      </c>
      <c r="G482" s="45">
        <v>285.31</v>
      </c>
      <c r="H482" s="45">
        <v>18913.77</v>
      </c>
      <c r="I482" s="45">
        <v>31646.27</v>
      </c>
      <c r="J482" s="45">
        <v>40137.660000000003</v>
      </c>
      <c r="K482" s="109">
        <v>0</v>
      </c>
      <c r="L482" s="45">
        <v>709713.27999999991</v>
      </c>
      <c r="M482" s="45">
        <v>29019.980000000003</v>
      </c>
      <c r="N482" s="108">
        <v>0</v>
      </c>
      <c r="O482" s="45">
        <v>620230.97000000009</v>
      </c>
      <c r="P482" s="45">
        <v>0</v>
      </c>
      <c r="Q482" s="45">
        <v>0</v>
      </c>
      <c r="R482" s="45">
        <v>0</v>
      </c>
      <c r="S482" s="45">
        <v>0</v>
      </c>
      <c r="T482" s="45">
        <v>148115.53000000003</v>
      </c>
      <c r="U482" s="45">
        <v>0</v>
      </c>
      <c r="V482" s="45">
        <v>0</v>
      </c>
      <c r="W482" s="45">
        <v>542513.53</v>
      </c>
      <c r="X482" s="109">
        <v>0</v>
      </c>
      <c r="Y482" s="45">
        <v>0</v>
      </c>
      <c r="Z482" s="45">
        <v>0</v>
      </c>
      <c r="AA482" s="45">
        <v>333086.20999999996</v>
      </c>
      <c r="AB482" s="45">
        <v>0</v>
      </c>
      <c r="AC482" s="45">
        <v>0</v>
      </c>
      <c r="AD482" s="109">
        <v>0</v>
      </c>
      <c r="AE482" s="45">
        <v>0</v>
      </c>
      <c r="AF482" s="45">
        <v>0</v>
      </c>
      <c r="AG482" s="45">
        <v>0</v>
      </c>
      <c r="AH482" s="45">
        <v>0</v>
      </c>
      <c r="AI482" s="45">
        <v>0</v>
      </c>
      <c r="AJ482" s="45">
        <v>0</v>
      </c>
      <c r="AK482" s="45">
        <v>0</v>
      </c>
      <c r="AL482" s="45">
        <v>188321.01999999996</v>
      </c>
      <c r="AM482" s="45">
        <v>0</v>
      </c>
      <c r="AN482" s="45">
        <v>52039.210000000006</v>
      </c>
      <c r="AO482" s="45">
        <v>0</v>
      </c>
      <c r="AP482" s="45">
        <v>0</v>
      </c>
      <c r="AQ482" s="110">
        <v>2714022.7399999998</v>
      </c>
      <c r="AR482" s="45">
        <v>12781.37</v>
      </c>
      <c r="AS482" s="45">
        <v>1664.25</v>
      </c>
      <c r="AT482" s="45">
        <v>0</v>
      </c>
      <c r="AU482" s="45">
        <v>0</v>
      </c>
      <c r="AV482" s="45">
        <v>1261.1399999999999</v>
      </c>
      <c r="AW482" s="45">
        <v>-96.68</v>
      </c>
      <c r="AX482" s="45">
        <v>0</v>
      </c>
      <c r="AY482" s="45">
        <v>0</v>
      </c>
      <c r="AZ482" s="45">
        <v>0</v>
      </c>
      <c r="BA482" s="45">
        <v>0</v>
      </c>
      <c r="BB482" s="45">
        <v>0</v>
      </c>
      <c r="BC482" s="45">
        <v>74569.5</v>
      </c>
      <c r="BD482" s="45">
        <v>0</v>
      </c>
      <c r="BE482" s="45">
        <v>0</v>
      </c>
      <c r="BF482" s="45">
        <v>0</v>
      </c>
      <c r="BG482" s="45">
        <v>0</v>
      </c>
      <c r="BH482" s="45">
        <v>0</v>
      </c>
      <c r="BI482" s="45">
        <v>0</v>
      </c>
      <c r="BJ482" s="45">
        <v>1932.8299999999997</v>
      </c>
      <c r="BK482" s="110">
        <v>92112.41</v>
      </c>
      <c r="BL482" s="45">
        <v>0</v>
      </c>
      <c r="BM482" s="45">
        <v>0</v>
      </c>
      <c r="BN482" s="45">
        <v>0</v>
      </c>
      <c r="BO482" s="110">
        <v>0</v>
      </c>
      <c r="BP482" s="46">
        <v>2806135.1499999994</v>
      </c>
    </row>
    <row r="483" spans="1:68" x14ac:dyDescent="0.25">
      <c r="A483" s="107" t="s">
        <v>269</v>
      </c>
      <c r="B483" s="44" t="s">
        <v>183</v>
      </c>
      <c r="C483" s="109">
        <v>0</v>
      </c>
      <c r="D483" s="45">
        <v>0</v>
      </c>
      <c r="E483" s="45">
        <v>0</v>
      </c>
      <c r="F483" s="45">
        <v>0</v>
      </c>
      <c r="G483" s="45">
        <v>201166.06</v>
      </c>
      <c r="H483" s="45">
        <v>73746.070000000007</v>
      </c>
      <c r="I483" s="45">
        <v>122575.72000000002</v>
      </c>
      <c r="J483" s="45">
        <v>156076.04</v>
      </c>
      <c r="K483" s="109">
        <v>0</v>
      </c>
      <c r="L483" s="45">
        <v>2343263.8699999996</v>
      </c>
      <c r="M483" s="45">
        <v>94882.6</v>
      </c>
      <c r="N483" s="108">
        <v>0</v>
      </c>
      <c r="O483" s="45">
        <v>1813901.77</v>
      </c>
      <c r="P483" s="45">
        <v>0</v>
      </c>
      <c r="Q483" s="45">
        <v>0</v>
      </c>
      <c r="R483" s="45">
        <v>0</v>
      </c>
      <c r="S483" s="45">
        <v>291.35000000000002</v>
      </c>
      <c r="T483" s="45">
        <v>486672.12</v>
      </c>
      <c r="U483" s="45">
        <v>0</v>
      </c>
      <c r="V483" s="45">
        <v>0</v>
      </c>
      <c r="W483" s="45">
        <v>1773783.42</v>
      </c>
      <c r="X483" s="109">
        <v>0</v>
      </c>
      <c r="Y483" s="45">
        <v>0</v>
      </c>
      <c r="Z483" s="45">
        <v>494</v>
      </c>
      <c r="AA483" s="45">
        <v>1082506.7899999998</v>
      </c>
      <c r="AB483" s="45">
        <v>0</v>
      </c>
      <c r="AC483" s="45">
        <v>0</v>
      </c>
      <c r="AD483" s="109">
        <v>0</v>
      </c>
      <c r="AE483" s="45">
        <v>0</v>
      </c>
      <c r="AF483" s="45">
        <v>0</v>
      </c>
      <c r="AG483" s="45">
        <v>0</v>
      </c>
      <c r="AH483" s="45">
        <v>0</v>
      </c>
      <c r="AI483" s="45">
        <v>0</v>
      </c>
      <c r="AJ483" s="45">
        <v>0</v>
      </c>
      <c r="AK483" s="45">
        <v>0</v>
      </c>
      <c r="AL483" s="45">
        <v>614013.32000000007</v>
      </c>
      <c r="AM483" s="45">
        <v>205.96000000000006</v>
      </c>
      <c r="AN483" s="45">
        <v>169997.76</v>
      </c>
      <c r="AO483" s="45">
        <v>585.35000000000014</v>
      </c>
      <c r="AP483" s="45">
        <v>0</v>
      </c>
      <c r="AQ483" s="110">
        <v>8934162.1999999993</v>
      </c>
      <c r="AR483" s="45">
        <v>2960764.62</v>
      </c>
      <c r="AS483" s="45">
        <v>586652.54</v>
      </c>
      <c r="AT483" s="45">
        <v>0</v>
      </c>
      <c r="AU483" s="45">
        <v>0</v>
      </c>
      <c r="AV483" s="45">
        <v>1161478.17</v>
      </c>
      <c r="AW483" s="45">
        <v>1110.42</v>
      </c>
      <c r="AX483" s="45">
        <v>723.5</v>
      </c>
      <c r="AY483" s="45">
        <v>0</v>
      </c>
      <c r="AZ483" s="45">
        <v>0</v>
      </c>
      <c r="BA483" s="45">
        <v>0</v>
      </c>
      <c r="BB483" s="45">
        <v>0</v>
      </c>
      <c r="BC483" s="45">
        <v>165189.85000000003</v>
      </c>
      <c r="BD483" s="45">
        <v>0</v>
      </c>
      <c r="BE483" s="45">
        <v>0</v>
      </c>
      <c r="BF483" s="45">
        <v>0</v>
      </c>
      <c r="BG483" s="45">
        <v>156.18</v>
      </c>
      <c r="BH483" s="45">
        <v>0</v>
      </c>
      <c r="BI483" s="45">
        <v>0</v>
      </c>
      <c r="BJ483" s="45">
        <v>1998167.08</v>
      </c>
      <c r="BK483" s="110">
        <v>6874242.3599999994</v>
      </c>
      <c r="BL483" s="45">
        <v>12.08</v>
      </c>
      <c r="BM483" s="45">
        <v>12.08</v>
      </c>
      <c r="BN483" s="45">
        <v>8.24</v>
      </c>
      <c r="BO483" s="110">
        <v>32.4</v>
      </c>
      <c r="BP483" s="46">
        <v>15808436.960000001</v>
      </c>
    </row>
    <row r="484" spans="1:68" x14ac:dyDescent="0.25">
      <c r="A484" s="107" t="s">
        <v>386</v>
      </c>
      <c r="B484" s="44" t="s">
        <v>190</v>
      </c>
      <c r="C484" s="109">
        <v>0</v>
      </c>
      <c r="D484" s="45">
        <v>0</v>
      </c>
      <c r="E484" s="45">
        <v>0</v>
      </c>
      <c r="F484" s="45">
        <v>0</v>
      </c>
      <c r="G484" s="45">
        <v>242264.47000000003</v>
      </c>
      <c r="H484" s="45">
        <v>62822.52</v>
      </c>
      <c r="I484" s="45">
        <v>104087.71</v>
      </c>
      <c r="J484" s="45">
        <v>134635.22</v>
      </c>
      <c r="K484" s="109">
        <v>0</v>
      </c>
      <c r="L484" s="45">
        <v>2151480.4300000002</v>
      </c>
      <c r="M484" s="45">
        <v>86846.22</v>
      </c>
      <c r="N484" s="108">
        <v>0</v>
      </c>
      <c r="O484" s="45">
        <v>1553014.1500000001</v>
      </c>
      <c r="P484" s="45">
        <v>0</v>
      </c>
      <c r="Q484" s="45">
        <v>0</v>
      </c>
      <c r="R484" s="45">
        <v>0</v>
      </c>
      <c r="S484" s="45">
        <v>2403.37</v>
      </c>
      <c r="T484" s="45">
        <v>440448.74000000005</v>
      </c>
      <c r="U484" s="45">
        <v>0</v>
      </c>
      <c r="V484" s="45">
        <v>0</v>
      </c>
      <c r="W484" s="45">
        <v>1611940.99</v>
      </c>
      <c r="X484" s="109">
        <v>0</v>
      </c>
      <c r="Y484" s="45">
        <v>0</v>
      </c>
      <c r="Z484" s="45">
        <v>4166.2700000000004</v>
      </c>
      <c r="AA484" s="45">
        <v>976138.16</v>
      </c>
      <c r="AB484" s="45">
        <v>0</v>
      </c>
      <c r="AC484" s="45">
        <v>0</v>
      </c>
      <c r="AD484" s="109">
        <v>0</v>
      </c>
      <c r="AE484" s="45">
        <v>0</v>
      </c>
      <c r="AF484" s="45">
        <v>0</v>
      </c>
      <c r="AG484" s="45">
        <v>0</v>
      </c>
      <c r="AH484" s="45">
        <v>0</v>
      </c>
      <c r="AI484" s="45">
        <v>0</v>
      </c>
      <c r="AJ484" s="45">
        <v>0</v>
      </c>
      <c r="AK484" s="45">
        <v>0</v>
      </c>
      <c r="AL484" s="45">
        <v>555669.72</v>
      </c>
      <c r="AM484" s="45">
        <v>0</v>
      </c>
      <c r="AN484" s="45">
        <v>153965.78000000003</v>
      </c>
      <c r="AO484" s="45">
        <v>0</v>
      </c>
      <c r="AP484" s="45">
        <v>0</v>
      </c>
      <c r="AQ484" s="110">
        <v>8079883.7499999991</v>
      </c>
      <c r="AR484" s="45">
        <v>2986005.8700000006</v>
      </c>
      <c r="AS484" s="45">
        <v>628969.36999999988</v>
      </c>
      <c r="AT484" s="45">
        <v>0</v>
      </c>
      <c r="AU484" s="45">
        <v>0</v>
      </c>
      <c r="AV484" s="45">
        <v>1020214.8200000001</v>
      </c>
      <c r="AW484" s="45">
        <v>12476.6</v>
      </c>
      <c r="AX484" s="45">
        <v>8432.5</v>
      </c>
      <c r="AY484" s="45">
        <v>0</v>
      </c>
      <c r="AZ484" s="45">
        <v>0</v>
      </c>
      <c r="BA484" s="45">
        <v>0</v>
      </c>
      <c r="BB484" s="45">
        <v>0</v>
      </c>
      <c r="BC484" s="45">
        <v>128294.50999999998</v>
      </c>
      <c r="BD484" s="45">
        <v>0</v>
      </c>
      <c r="BE484" s="45">
        <v>0</v>
      </c>
      <c r="BF484" s="45">
        <v>0</v>
      </c>
      <c r="BG484" s="45">
        <v>69.900000000000006</v>
      </c>
      <c r="BH484" s="45">
        <v>0</v>
      </c>
      <c r="BI484" s="45">
        <v>0</v>
      </c>
      <c r="BJ484" s="45">
        <v>1786751.28</v>
      </c>
      <c r="BK484" s="110">
        <v>6571214.8500000015</v>
      </c>
      <c r="BL484" s="45">
        <v>24.16</v>
      </c>
      <c r="BM484" s="45">
        <v>24.16</v>
      </c>
      <c r="BN484" s="45">
        <v>16.48</v>
      </c>
      <c r="BO484" s="110">
        <v>64.8</v>
      </c>
      <c r="BP484" s="46">
        <v>14651163.399999999</v>
      </c>
    </row>
    <row r="485" spans="1:68" x14ac:dyDescent="0.25">
      <c r="A485" s="107" t="s">
        <v>385</v>
      </c>
      <c r="B485" s="44" t="s">
        <v>189</v>
      </c>
      <c r="C485" s="109">
        <v>0</v>
      </c>
      <c r="D485" s="45">
        <v>0</v>
      </c>
      <c r="E485" s="45">
        <v>0</v>
      </c>
      <c r="F485" s="45">
        <v>0</v>
      </c>
      <c r="G485" s="45">
        <v>8944.7199999999993</v>
      </c>
      <c r="H485" s="45">
        <v>30722.13</v>
      </c>
      <c r="I485" s="45">
        <v>50197.7</v>
      </c>
      <c r="J485" s="45">
        <v>65475.610000000008</v>
      </c>
      <c r="K485" s="109">
        <v>0</v>
      </c>
      <c r="L485" s="45">
        <v>989209.46</v>
      </c>
      <c r="M485" s="45">
        <v>40242.670000000006</v>
      </c>
      <c r="N485" s="45">
        <v>45483.990000000005</v>
      </c>
      <c r="O485" s="45">
        <v>822145.7899999998</v>
      </c>
      <c r="P485" s="45">
        <v>0</v>
      </c>
      <c r="Q485" s="45">
        <v>0</v>
      </c>
      <c r="R485" s="45">
        <v>0</v>
      </c>
      <c r="S485" s="45">
        <v>148.79</v>
      </c>
      <c r="T485" s="45">
        <v>204403.83000000002</v>
      </c>
      <c r="U485" s="45">
        <v>0</v>
      </c>
      <c r="V485" s="45">
        <v>0</v>
      </c>
      <c r="W485" s="45">
        <v>746840.03</v>
      </c>
      <c r="X485" s="109">
        <v>0</v>
      </c>
      <c r="Y485" s="45">
        <v>0</v>
      </c>
      <c r="Z485" s="45">
        <v>305.58000000000004</v>
      </c>
      <c r="AA485" s="45">
        <v>453666.28999999992</v>
      </c>
      <c r="AB485" s="45">
        <v>0</v>
      </c>
      <c r="AC485" s="45">
        <v>0</v>
      </c>
      <c r="AD485" s="109">
        <v>0</v>
      </c>
      <c r="AE485" s="45">
        <v>0</v>
      </c>
      <c r="AF485" s="45">
        <v>0</v>
      </c>
      <c r="AG485" s="45">
        <v>0</v>
      </c>
      <c r="AH485" s="45">
        <v>0</v>
      </c>
      <c r="AI485" s="45">
        <v>0</v>
      </c>
      <c r="AJ485" s="45">
        <v>0</v>
      </c>
      <c r="AK485" s="45">
        <v>0</v>
      </c>
      <c r="AL485" s="45">
        <v>257828.36</v>
      </c>
      <c r="AM485" s="45">
        <v>0</v>
      </c>
      <c r="AN485" s="45">
        <v>71654.929999999993</v>
      </c>
      <c r="AO485" s="45">
        <v>0</v>
      </c>
      <c r="AP485" s="45">
        <v>0</v>
      </c>
      <c r="AQ485" s="110">
        <v>3787269.88</v>
      </c>
      <c r="AR485" s="45">
        <v>86278.93</v>
      </c>
      <c r="AS485" s="45">
        <v>43517.16</v>
      </c>
      <c r="AT485" s="45">
        <v>0</v>
      </c>
      <c r="AU485" s="45">
        <v>0</v>
      </c>
      <c r="AV485" s="45">
        <v>17072.52</v>
      </c>
      <c r="AW485" s="45">
        <v>48.86</v>
      </c>
      <c r="AX485" s="45">
        <v>33.31</v>
      </c>
      <c r="AY485" s="45">
        <v>0</v>
      </c>
      <c r="AZ485" s="45">
        <v>0</v>
      </c>
      <c r="BA485" s="45">
        <v>0</v>
      </c>
      <c r="BB485" s="45">
        <v>0</v>
      </c>
      <c r="BC485" s="45">
        <v>99303.530000000013</v>
      </c>
      <c r="BD485" s="45">
        <v>0</v>
      </c>
      <c r="BE485" s="45">
        <v>0</v>
      </c>
      <c r="BF485" s="45">
        <v>0</v>
      </c>
      <c r="BG485" s="45">
        <v>37.99</v>
      </c>
      <c r="BH485" s="45">
        <v>0</v>
      </c>
      <c r="BI485" s="45">
        <v>0</v>
      </c>
      <c r="BJ485" s="45">
        <v>28650.379999999994</v>
      </c>
      <c r="BK485" s="110">
        <v>274942.68</v>
      </c>
      <c r="BL485" s="45">
        <v>0</v>
      </c>
      <c r="BM485" s="45">
        <v>0</v>
      </c>
      <c r="BN485" s="45">
        <v>0</v>
      </c>
      <c r="BO485" s="110">
        <v>0</v>
      </c>
      <c r="BP485" s="46">
        <v>4062212.56</v>
      </c>
    </row>
    <row r="486" spans="1:68" s="117" customFormat="1" x14ac:dyDescent="0.25">
      <c r="A486" s="114"/>
      <c r="B486" s="115" t="s">
        <v>230</v>
      </c>
      <c r="C486" s="116">
        <v>1433859.8</v>
      </c>
      <c r="D486" s="116">
        <v>0</v>
      </c>
      <c r="E486" s="116">
        <v>0</v>
      </c>
      <c r="F486" s="116">
        <v>0</v>
      </c>
      <c r="G486" s="116">
        <v>13889121.399999999</v>
      </c>
      <c r="H486" s="116">
        <v>6905189.129999999</v>
      </c>
      <c r="I486" s="116">
        <v>11423628.949999999</v>
      </c>
      <c r="J486" s="116">
        <v>14505244.49</v>
      </c>
      <c r="K486" s="116">
        <v>196317.11000000002</v>
      </c>
      <c r="L486" s="116">
        <v>163973704.42999998</v>
      </c>
      <c r="M486" s="116">
        <v>5923848.1499999994</v>
      </c>
      <c r="N486" s="116">
        <v>2477888.62</v>
      </c>
      <c r="O486" s="116">
        <v>82130967.25</v>
      </c>
      <c r="P486" s="116">
        <v>0</v>
      </c>
      <c r="Q486" s="116">
        <v>3445.77</v>
      </c>
      <c r="R486" s="116">
        <v>0</v>
      </c>
      <c r="S486" s="116">
        <v>31624.440000000002</v>
      </c>
      <c r="T486" s="116">
        <v>25998926.980000004</v>
      </c>
      <c r="U486" s="116">
        <v>0</v>
      </c>
      <c r="V486" s="116">
        <v>0</v>
      </c>
      <c r="W486" s="116">
        <v>123493497.53999999</v>
      </c>
      <c r="X486" s="116">
        <v>4911408.6500000004</v>
      </c>
      <c r="Y486" s="116">
        <v>0</v>
      </c>
      <c r="Z486" s="116">
        <v>58880.52</v>
      </c>
      <c r="AA486" s="116">
        <v>74674299.189999983</v>
      </c>
      <c r="AB486" s="116">
        <v>0</v>
      </c>
      <c r="AC486" s="116">
        <v>0</v>
      </c>
      <c r="AD486" s="116">
        <v>1398496.32</v>
      </c>
      <c r="AE486" s="116">
        <v>0</v>
      </c>
      <c r="AF486" s="116">
        <v>0</v>
      </c>
      <c r="AG486" s="116">
        <v>0</v>
      </c>
      <c r="AH486" s="116">
        <v>0</v>
      </c>
      <c r="AI486" s="116">
        <v>0</v>
      </c>
      <c r="AJ486" s="116">
        <v>0</v>
      </c>
      <c r="AK486" s="116">
        <v>0</v>
      </c>
      <c r="AL486" s="116">
        <v>42367290.689999998</v>
      </c>
      <c r="AM486" s="116">
        <v>14297.03</v>
      </c>
      <c r="AN486" s="116">
        <v>12055898.550000001</v>
      </c>
      <c r="AO486" s="116">
        <v>12511.470000000001</v>
      </c>
      <c r="AP486" s="116">
        <v>0</v>
      </c>
      <c r="AQ486" s="116">
        <v>587880346.48000002</v>
      </c>
      <c r="AR486" s="116">
        <v>252922195.14999998</v>
      </c>
      <c r="AS486" s="116">
        <v>80632883.039999992</v>
      </c>
      <c r="AT486" s="116">
        <v>0</v>
      </c>
      <c r="AU486" s="116">
        <v>0</v>
      </c>
      <c r="AV486" s="116">
        <v>57638467.710000001</v>
      </c>
      <c r="AW486" s="116">
        <v>289056.17999999993</v>
      </c>
      <c r="AX486" s="116">
        <v>198465.81</v>
      </c>
      <c r="AY486" s="116">
        <v>0</v>
      </c>
      <c r="AZ486" s="116">
        <v>0</v>
      </c>
      <c r="BA486" s="116">
        <v>0</v>
      </c>
      <c r="BB486" s="116">
        <v>0</v>
      </c>
      <c r="BC486" s="116">
        <v>25395658.879999999</v>
      </c>
      <c r="BD486" s="116">
        <v>0</v>
      </c>
      <c r="BE486" s="116">
        <v>0</v>
      </c>
      <c r="BF486" s="116">
        <v>0</v>
      </c>
      <c r="BG486" s="116">
        <v>10560.210000000001</v>
      </c>
      <c r="BH486" s="116">
        <v>0</v>
      </c>
      <c r="BI486" s="116">
        <v>0</v>
      </c>
      <c r="BJ486" s="116">
        <v>94518329.560000002</v>
      </c>
      <c r="BK486" s="116">
        <v>511605616.54000008</v>
      </c>
      <c r="BL486" s="116">
        <v>-10.929999999999986</v>
      </c>
      <c r="BM486" s="116">
        <v>-10.929999999999986</v>
      </c>
      <c r="BN486" s="116">
        <v>-6.6800000000000068</v>
      </c>
      <c r="BO486" s="116">
        <v>-28.539999999999992</v>
      </c>
      <c r="BP486" s="116">
        <v>1099485934.48</v>
      </c>
    </row>
    <row r="488" spans="1:68" ht="31.5" customHeight="1" x14ac:dyDescent="0.25">
      <c r="B488" s="144" t="s">
        <v>449</v>
      </c>
      <c r="C488" s="118" t="s">
        <v>296</v>
      </c>
      <c r="D488" s="118" t="s">
        <v>285</v>
      </c>
      <c r="E488" s="118" t="s">
        <v>286</v>
      </c>
      <c r="F488" s="118" t="s">
        <v>287</v>
      </c>
      <c r="G488" s="118" t="s">
        <v>288</v>
      </c>
      <c r="H488" s="118" t="s">
        <v>290</v>
      </c>
      <c r="I488" s="118" t="s">
        <v>291</v>
      </c>
      <c r="J488" s="118" t="s">
        <v>292</v>
      </c>
      <c r="K488" s="118" t="s">
        <v>289</v>
      </c>
      <c r="L488" s="118" t="s">
        <v>297</v>
      </c>
      <c r="M488" s="118" t="s">
        <v>432</v>
      </c>
      <c r="N488" s="118" t="s">
        <v>433</v>
      </c>
      <c r="O488" s="118" t="s">
        <v>434</v>
      </c>
      <c r="P488" s="118" t="s">
        <v>435</v>
      </c>
      <c r="Q488" s="118" t="s">
        <v>248</v>
      </c>
      <c r="R488" s="118" t="s">
        <v>96</v>
      </c>
      <c r="S488" s="118" t="s">
        <v>454</v>
      </c>
      <c r="T488" s="118" t="s">
        <v>96</v>
      </c>
    </row>
    <row r="489" spans="1:68" x14ac:dyDescent="0.25">
      <c r="B489" s="90" t="s">
        <v>220</v>
      </c>
      <c r="C489" s="91" t="e">
        <f>'Список домов'!#REF!-C2-AA393</f>
        <v>#REF!</v>
      </c>
      <c r="D489" s="91" t="e">
        <f>'Список домов'!#REF!-D2-L393</f>
        <v>#REF!</v>
      </c>
      <c r="E489" s="92" t="e">
        <f>'Список домов'!#REF!-E2-W393</f>
        <v>#REF!</v>
      </c>
      <c r="F489" s="92" t="e">
        <f>'Список домов'!#REF!-F2-AL393</f>
        <v>#REF!</v>
      </c>
      <c r="G489" s="92" t="e">
        <f>'Список домов'!#REF!-G2-T393</f>
        <v>#REF!</v>
      </c>
      <c r="H489" s="92" t="e">
        <f>'Список домов'!#REF!-H2-M393</f>
        <v>#REF!</v>
      </c>
      <c r="I489" s="92" t="e">
        <f>'Список домов'!#REF!-I2-N393</f>
        <v>#REF!</v>
      </c>
      <c r="J489" s="92" t="e">
        <f>'Список домов'!#REF!-J2-X393</f>
        <v>#REF!</v>
      </c>
      <c r="K489" s="92" t="e">
        <f>'Список домов'!#REF!-K2-O393</f>
        <v>#REF!</v>
      </c>
      <c r="L489" s="92" t="e">
        <f>'Список домов'!#REF!-L2-AN393</f>
        <v>#REF!</v>
      </c>
      <c r="M489" s="92" t="e">
        <f>'Список домов'!#REF!-G393</f>
        <v>#REF!</v>
      </c>
      <c r="N489" s="92" t="e">
        <f>'Список домов'!#REF!-M2-N2-O2-K393-H393-I393-J393</f>
        <v>#REF!</v>
      </c>
      <c r="O489" s="92" t="e">
        <f>'Список домов'!#REF!-P2-BC393-C393</f>
        <v>#REF!</v>
      </c>
      <c r="P489" s="92" t="e">
        <f>'Список домов'!#REF!-AV393-BJ393</f>
        <v>#REF!</v>
      </c>
      <c r="Q489" s="92" t="e">
        <f>'Список домов'!#REF!-Q2-AR393-AS393</f>
        <v>#REF!</v>
      </c>
      <c r="R489" s="92" t="e">
        <f>SUM(C489:Q489)</f>
        <v>#REF!</v>
      </c>
      <c r="S489" s="92">
        <v>26025.850000000002</v>
      </c>
      <c r="T489" s="92" t="e">
        <f>R489-S489</f>
        <v>#REF!</v>
      </c>
    </row>
    <row r="490" spans="1:68" x14ac:dyDescent="0.25">
      <c r="B490" s="90" t="s">
        <v>1</v>
      </c>
      <c r="C490" s="91" t="e">
        <f>'Список домов'!#REF!-C3-AA394</f>
        <v>#REF!</v>
      </c>
      <c r="D490" s="91" t="e">
        <f>'Список домов'!#REF!-D3-L394</f>
        <v>#REF!</v>
      </c>
      <c r="E490" s="92" t="e">
        <f>'Список домов'!#REF!-E3-W394</f>
        <v>#REF!</v>
      </c>
      <c r="F490" s="92" t="e">
        <f>'Список домов'!#REF!-F3-AL394</f>
        <v>#REF!</v>
      </c>
      <c r="G490" s="92" t="e">
        <f>'Список домов'!#REF!-G3-T394</f>
        <v>#REF!</v>
      </c>
      <c r="H490" s="92" t="e">
        <f>'Список домов'!#REF!-H3-M394</f>
        <v>#REF!</v>
      </c>
      <c r="I490" s="92" t="e">
        <f>'Список домов'!#REF!-I3-N394</f>
        <v>#REF!</v>
      </c>
      <c r="J490" s="92" t="e">
        <f>'Список домов'!#REF!-J3-X394</f>
        <v>#REF!</v>
      </c>
      <c r="K490" s="92" t="e">
        <f>'Список домов'!#REF!-K3-O394</f>
        <v>#REF!</v>
      </c>
      <c r="L490" s="92" t="e">
        <f>'Список домов'!#REF!-L3-AN394</f>
        <v>#REF!</v>
      </c>
      <c r="M490" s="92" t="e">
        <f>'Список домов'!#REF!-G394</f>
        <v>#REF!</v>
      </c>
      <c r="N490" s="92" t="e">
        <f>'Список домов'!#REF!-M3-N3-O3-H394-I394-J394</f>
        <v>#REF!</v>
      </c>
      <c r="O490" s="92" t="e">
        <f>'Список домов'!#REF!-P3-BC394-C394</f>
        <v>#REF!</v>
      </c>
      <c r="P490" s="92" t="e">
        <f>'Список домов'!#REF!-AV394-BJ394</f>
        <v>#REF!</v>
      </c>
      <c r="Q490" s="92" t="e">
        <f>'Список домов'!#REF!-Q3-AR394-AS394</f>
        <v>#REF!</v>
      </c>
      <c r="R490" s="92" t="e">
        <f t="shared" ref="R490:R497" si="13">SUM(C490:Q490)</f>
        <v>#REF!</v>
      </c>
      <c r="S490" s="92">
        <v>0</v>
      </c>
      <c r="T490" s="92" t="e">
        <f t="shared" ref="T490:T553" si="14">R490-S490</f>
        <v>#REF!</v>
      </c>
    </row>
    <row r="491" spans="1:68" x14ac:dyDescent="0.25">
      <c r="B491" s="90" t="s">
        <v>2</v>
      </c>
      <c r="C491" s="91" t="e">
        <f>'Список домов'!#REF!-C4-AA395</f>
        <v>#REF!</v>
      </c>
      <c r="D491" s="91" t="e">
        <f>'Список домов'!#REF!-D4-L395</f>
        <v>#REF!</v>
      </c>
      <c r="E491" s="92" t="e">
        <f>'Список домов'!#REF!-E4-W395</f>
        <v>#REF!</v>
      </c>
      <c r="F491" s="92" t="e">
        <f>'Список домов'!#REF!-F4-AL395</f>
        <v>#REF!</v>
      </c>
      <c r="G491" s="92" t="e">
        <f>'Список домов'!#REF!-G4-T395</f>
        <v>#REF!</v>
      </c>
      <c r="H491" s="92" t="e">
        <f>'Список домов'!#REF!-H4-M395</f>
        <v>#REF!</v>
      </c>
      <c r="I491" s="92" t="e">
        <f>'Список домов'!#REF!-I4-N395</f>
        <v>#REF!</v>
      </c>
      <c r="J491" s="92" t="e">
        <f>'Список домов'!#REF!-J4-X395</f>
        <v>#REF!</v>
      </c>
      <c r="K491" s="92" t="e">
        <f>'Список домов'!#REF!-K4-O395</f>
        <v>#REF!</v>
      </c>
      <c r="L491" s="92" t="e">
        <f>'Список домов'!#REF!-L4-AN395</f>
        <v>#REF!</v>
      </c>
      <c r="M491" s="92" t="e">
        <f>'Список домов'!#REF!-G395</f>
        <v>#REF!</v>
      </c>
      <c r="N491" s="92" t="e">
        <f>'Список домов'!#REF!-M4-N4-O4-H395-I395-J395</f>
        <v>#REF!</v>
      </c>
      <c r="O491" s="92" t="e">
        <f>'Список домов'!#REF!-P4-BC395-C395</f>
        <v>#REF!</v>
      </c>
      <c r="P491" s="92" t="e">
        <f>'Список домов'!#REF!-AV395-BJ395</f>
        <v>#REF!</v>
      </c>
      <c r="Q491" s="92" t="e">
        <f>'Список домов'!#REF!-Q4-AR395-AS395</f>
        <v>#REF!</v>
      </c>
      <c r="R491" s="92" t="e">
        <f t="shared" si="13"/>
        <v>#REF!</v>
      </c>
      <c r="S491" s="92">
        <v>33487.129999999997</v>
      </c>
      <c r="T491" s="92" t="e">
        <f t="shared" si="14"/>
        <v>#REF!</v>
      </c>
    </row>
    <row r="492" spans="1:68" x14ac:dyDescent="0.25">
      <c r="B492" s="90" t="s">
        <v>3</v>
      </c>
      <c r="C492" s="91" t="e">
        <f>'Список домов'!#REF!-C5-AA396</f>
        <v>#REF!</v>
      </c>
      <c r="D492" s="91" t="e">
        <f>'Список домов'!#REF!-D5-L396</f>
        <v>#REF!</v>
      </c>
      <c r="E492" s="92" t="e">
        <f>'Список домов'!#REF!-E5-W396</f>
        <v>#REF!</v>
      </c>
      <c r="F492" s="92" t="e">
        <f>'Список домов'!#REF!-F5-AL396</f>
        <v>#REF!</v>
      </c>
      <c r="G492" s="92" t="e">
        <f>'Список домов'!#REF!-G5-T396</f>
        <v>#REF!</v>
      </c>
      <c r="H492" s="92" t="e">
        <f>'Список домов'!#REF!-H5-M396</f>
        <v>#REF!</v>
      </c>
      <c r="I492" s="92" t="e">
        <f>'Список домов'!#REF!-I5-N396</f>
        <v>#REF!</v>
      </c>
      <c r="J492" s="92" t="e">
        <f>'Список домов'!#REF!-J5-X396</f>
        <v>#REF!</v>
      </c>
      <c r="K492" s="92" t="e">
        <f>'Список домов'!#REF!-K5-O396</f>
        <v>#REF!</v>
      </c>
      <c r="L492" s="92" t="e">
        <f>'Список домов'!#REF!-L5-AN396</f>
        <v>#REF!</v>
      </c>
      <c r="M492" s="92" t="e">
        <f>'Список домов'!#REF!-G396</f>
        <v>#REF!</v>
      </c>
      <c r="N492" s="92" t="e">
        <f>'Список домов'!#REF!-M5-N5-O5-H396-I396-J396</f>
        <v>#REF!</v>
      </c>
      <c r="O492" s="92" t="e">
        <f>'Список домов'!#REF!-P5-BC396-C396</f>
        <v>#REF!</v>
      </c>
      <c r="P492" s="92" t="e">
        <f>'Список домов'!#REF!-AV396-BJ396</f>
        <v>#REF!</v>
      </c>
      <c r="Q492" s="92" t="e">
        <f>'Список домов'!#REF!-Q5-AR396-AS396</f>
        <v>#REF!</v>
      </c>
      <c r="R492" s="92" t="e">
        <f t="shared" si="13"/>
        <v>#REF!</v>
      </c>
      <c r="S492" s="92">
        <v>10721.1</v>
      </c>
      <c r="T492" s="92" t="e">
        <f t="shared" si="14"/>
        <v>#REF!</v>
      </c>
    </row>
    <row r="493" spans="1:68" x14ac:dyDescent="0.25">
      <c r="B493" s="90" t="s">
        <v>4</v>
      </c>
      <c r="C493" s="91" t="e">
        <f>'Список домов'!#REF!-C6-AA397</f>
        <v>#REF!</v>
      </c>
      <c r="D493" s="91" t="e">
        <f>'Список домов'!#REF!-D6-L397</f>
        <v>#REF!</v>
      </c>
      <c r="E493" s="92" t="e">
        <f>'Список домов'!#REF!-E6-W397</f>
        <v>#REF!</v>
      </c>
      <c r="F493" s="92" t="e">
        <f>'Список домов'!#REF!-F6-AL397</f>
        <v>#REF!</v>
      </c>
      <c r="G493" s="92" t="e">
        <f>'Список домов'!#REF!-G6-T397</f>
        <v>#REF!</v>
      </c>
      <c r="H493" s="92" t="e">
        <f>'Список домов'!#REF!-H6-M397</f>
        <v>#REF!</v>
      </c>
      <c r="I493" s="92" t="e">
        <f>'Список домов'!#REF!-I6-N397</f>
        <v>#REF!</v>
      </c>
      <c r="J493" s="92" t="e">
        <f>'Список домов'!#REF!-J6-X397</f>
        <v>#REF!</v>
      </c>
      <c r="K493" s="92" t="e">
        <f>'Список домов'!#REF!-K6-O397</f>
        <v>#REF!</v>
      </c>
      <c r="L493" s="92" t="e">
        <f>'Список домов'!#REF!-L6-AN397</f>
        <v>#REF!</v>
      </c>
      <c r="M493" s="92" t="e">
        <f>'Список домов'!#REF!-G397</f>
        <v>#REF!</v>
      </c>
      <c r="N493" s="92" t="e">
        <f>'Список домов'!#REF!-M6-N6-O6-H397-I397-J397</f>
        <v>#REF!</v>
      </c>
      <c r="O493" s="92" t="e">
        <f>'Список домов'!#REF!-P6-BC397-C397</f>
        <v>#REF!</v>
      </c>
      <c r="P493" s="92" t="e">
        <f>'Список домов'!#REF!-AV397-BJ397</f>
        <v>#REF!</v>
      </c>
      <c r="Q493" s="92" t="e">
        <f>'Список домов'!#REF!-Q6-AR397-AS397</f>
        <v>#REF!</v>
      </c>
      <c r="R493" s="92" t="e">
        <f t="shared" si="13"/>
        <v>#REF!</v>
      </c>
      <c r="S493" s="92">
        <v>0</v>
      </c>
      <c r="T493" s="92" t="e">
        <f t="shared" si="14"/>
        <v>#REF!</v>
      </c>
    </row>
    <row r="494" spans="1:68" x14ac:dyDescent="0.25">
      <c r="B494" s="90" t="s">
        <v>5</v>
      </c>
      <c r="C494" s="91" t="e">
        <f>'Список домов'!#REF!-C7-AA398</f>
        <v>#REF!</v>
      </c>
      <c r="D494" s="91" t="e">
        <f>'Список домов'!#REF!-D7-L398</f>
        <v>#REF!</v>
      </c>
      <c r="E494" s="92" t="e">
        <f>'Список домов'!#REF!-E7-W398</f>
        <v>#REF!</v>
      </c>
      <c r="F494" s="92" t="e">
        <f>'Список домов'!#REF!-F7-AL398</f>
        <v>#REF!</v>
      </c>
      <c r="G494" s="92" t="e">
        <f>'Список домов'!#REF!-G7-T398</f>
        <v>#REF!</v>
      </c>
      <c r="H494" s="92" t="e">
        <f>'Список домов'!#REF!-H7-M398</f>
        <v>#REF!</v>
      </c>
      <c r="I494" s="92" t="e">
        <f>'Список домов'!#REF!-I7-N398</f>
        <v>#REF!</v>
      </c>
      <c r="J494" s="92" t="e">
        <f>'Список домов'!#REF!-J7-X398</f>
        <v>#REF!</v>
      </c>
      <c r="K494" s="92" t="e">
        <f>'Список домов'!#REF!-K7-O398</f>
        <v>#REF!</v>
      </c>
      <c r="L494" s="92" t="e">
        <f>'Список домов'!#REF!-L7-AN398</f>
        <v>#REF!</v>
      </c>
      <c r="M494" s="92" t="e">
        <f>'Список домов'!#REF!-G398</f>
        <v>#REF!</v>
      </c>
      <c r="N494" s="92" t="e">
        <f>'Список домов'!#REF!-M7-N7-O7-H398-I398-J398</f>
        <v>#REF!</v>
      </c>
      <c r="O494" s="92" t="e">
        <f>'Список домов'!#REF!-P7-BC398-C398</f>
        <v>#REF!</v>
      </c>
      <c r="P494" s="92" t="e">
        <f>'Список домов'!#REF!-AV398-BJ398</f>
        <v>#REF!</v>
      </c>
      <c r="Q494" s="92" t="e">
        <f>'Список домов'!#REF!-Q7-AR398-AS398</f>
        <v>#REF!</v>
      </c>
      <c r="R494" s="92" t="e">
        <f t="shared" si="13"/>
        <v>#REF!</v>
      </c>
      <c r="S494" s="92">
        <v>0</v>
      </c>
      <c r="T494" s="92" t="e">
        <f t="shared" si="14"/>
        <v>#REF!</v>
      </c>
    </row>
    <row r="495" spans="1:68" x14ac:dyDescent="0.25">
      <c r="B495" s="90" t="s">
        <v>6</v>
      </c>
      <c r="C495" s="91" t="e">
        <f>'Список домов'!#REF!-C8-AA399</f>
        <v>#REF!</v>
      </c>
      <c r="D495" s="91" t="e">
        <f>'Список домов'!#REF!-D8-L399</f>
        <v>#REF!</v>
      </c>
      <c r="E495" s="92" t="e">
        <f>'Список домов'!#REF!-E8-W399</f>
        <v>#REF!</v>
      </c>
      <c r="F495" s="92" t="e">
        <f>'Список домов'!#REF!-F8-AL399</f>
        <v>#REF!</v>
      </c>
      <c r="G495" s="92" t="e">
        <f>'Список домов'!#REF!-G8-T399</f>
        <v>#REF!</v>
      </c>
      <c r="H495" s="92" t="e">
        <f>'Список домов'!#REF!-H8-M399</f>
        <v>#REF!</v>
      </c>
      <c r="I495" s="92" t="e">
        <f>'Список домов'!#REF!-I8-N399</f>
        <v>#REF!</v>
      </c>
      <c r="J495" s="92" t="e">
        <f>'Список домов'!#REF!-J8-X399</f>
        <v>#REF!</v>
      </c>
      <c r="K495" s="92" t="e">
        <f>'Список домов'!#REF!-K8-O399</f>
        <v>#REF!</v>
      </c>
      <c r="L495" s="92" t="e">
        <f>'Список домов'!#REF!-L8-AN399</f>
        <v>#REF!</v>
      </c>
      <c r="M495" s="92" t="e">
        <f>'Список домов'!#REF!-G399</f>
        <v>#REF!</v>
      </c>
      <c r="N495" s="92" t="e">
        <f>'Список домов'!#REF!-M8-N8-O8-H399-I399-J399</f>
        <v>#REF!</v>
      </c>
      <c r="O495" s="92" t="e">
        <f>'Список домов'!#REF!-P8-BC399-C399</f>
        <v>#REF!</v>
      </c>
      <c r="P495" s="92" t="e">
        <f>'Список домов'!#REF!-AV399-BJ399</f>
        <v>#REF!</v>
      </c>
      <c r="Q495" s="92" t="e">
        <f>'Список домов'!#REF!-Q8-AR399-AS399</f>
        <v>#REF!</v>
      </c>
      <c r="R495" s="92" t="e">
        <f t="shared" si="13"/>
        <v>#REF!</v>
      </c>
      <c r="S495" s="92">
        <v>0</v>
      </c>
      <c r="T495" s="92" t="e">
        <f t="shared" si="14"/>
        <v>#REF!</v>
      </c>
    </row>
    <row r="496" spans="1:68" x14ac:dyDescent="0.25">
      <c r="B496" s="90" t="s">
        <v>7</v>
      </c>
      <c r="C496" s="91" t="e">
        <f>'Список домов'!#REF!-C9-AA400</f>
        <v>#REF!</v>
      </c>
      <c r="D496" s="91" t="e">
        <f>'Список домов'!#REF!-D9-L400</f>
        <v>#REF!</v>
      </c>
      <c r="E496" s="92" t="e">
        <f>'Список домов'!#REF!-E9-W400</f>
        <v>#REF!</v>
      </c>
      <c r="F496" s="92" t="e">
        <f>'Список домов'!#REF!-F9-AL400</f>
        <v>#REF!</v>
      </c>
      <c r="G496" s="92" t="e">
        <f>'Список домов'!#REF!-G9-T400</f>
        <v>#REF!</v>
      </c>
      <c r="H496" s="92" t="e">
        <f>'Список домов'!#REF!-H9-M400</f>
        <v>#REF!</v>
      </c>
      <c r="I496" s="92" t="e">
        <f>'Список домов'!#REF!-I9-N400</f>
        <v>#REF!</v>
      </c>
      <c r="J496" s="92" t="e">
        <f>'Список домов'!#REF!-J9-X400</f>
        <v>#REF!</v>
      </c>
      <c r="K496" s="92" t="e">
        <f>'Список домов'!#REF!-K9-O400</f>
        <v>#REF!</v>
      </c>
      <c r="L496" s="92" t="e">
        <f>'Список домов'!#REF!-L9-AN400</f>
        <v>#REF!</v>
      </c>
      <c r="M496" s="92" t="e">
        <f>'Список домов'!#REF!-G400</f>
        <v>#REF!</v>
      </c>
      <c r="N496" s="92" t="e">
        <f>'Список домов'!#REF!-M9-N9-O9-H400-I400-J400</f>
        <v>#REF!</v>
      </c>
      <c r="O496" s="92" t="e">
        <f>'Список домов'!#REF!-P9-BC400-C400</f>
        <v>#REF!</v>
      </c>
      <c r="P496" s="92" t="e">
        <f>'Список домов'!#REF!-AV400-BJ400</f>
        <v>#REF!</v>
      </c>
      <c r="Q496" s="92" t="e">
        <f>'Список домов'!#REF!-Q9-AR400-AS400</f>
        <v>#REF!</v>
      </c>
      <c r="R496" s="92" t="e">
        <f t="shared" si="13"/>
        <v>#REF!</v>
      </c>
      <c r="S496" s="92">
        <v>0</v>
      </c>
      <c r="T496" s="92" t="e">
        <f t="shared" si="14"/>
        <v>#REF!</v>
      </c>
    </row>
    <row r="497" spans="2:22" x14ac:dyDescent="0.25">
      <c r="B497" s="90" t="s">
        <v>8</v>
      </c>
      <c r="C497" s="91" t="e">
        <f>'Список домов'!#REF!-C10-AA401</f>
        <v>#REF!</v>
      </c>
      <c r="D497" s="91" t="e">
        <f>'Список домов'!#REF!-D10-L401</f>
        <v>#REF!</v>
      </c>
      <c r="E497" s="92" t="e">
        <f>'Список домов'!#REF!-E10-W401</f>
        <v>#REF!</v>
      </c>
      <c r="F497" s="92" t="e">
        <f>'Список домов'!#REF!-F10-AL401</f>
        <v>#REF!</v>
      </c>
      <c r="G497" s="92" t="e">
        <f>'Список домов'!#REF!-G10-T401</f>
        <v>#REF!</v>
      </c>
      <c r="H497" s="92" t="e">
        <f>'Список домов'!#REF!-H10-M401</f>
        <v>#REF!</v>
      </c>
      <c r="I497" s="92" t="e">
        <f>'Список домов'!#REF!-I10-N401</f>
        <v>#REF!</v>
      </c>
      <c r="J497" s="92" t="e">
        <f>'Список домов'!#REF!-J10-X401</f>
        <v>#REF!</v>
      </c>
      <c r="K497" s="92" t="e">
        <f>'Список домов'!#REF!-K10-O401</f>
        <v>#REF!</v>
      </c>
      <c r="L497" s="92" t="e">
        <f>'Список домов'!#REF!-L10-AN401</f>
        <v>#REF!</v>
      </c>
      <c r="M497" s="92" t="e">
        <f>'Список домов'!#REF!-G401</f>
        <v>#REF!</v>
      </c>
      <c r="N497" s="92" t="e">
        <f>'Список домов'!#REF!-M10-N10-O10-H401-I401-J401</f>
        <v>#REF!</v>
      </c>
      <c r="O497" s="92" t="e">
        <f>'Список домов'!#REF!-P10-BC401-C401</f>
        <v>#REF!</v>
      </c>
      <c r="P497" s="92" t="e">
        <f>'Список домов'!#REF!-AV401-BJ401</f>
        <v>#REF!</v>
      </c>
      <c r="Q497" s="92" t="e">
        <f>'Список домов'!#REF!-Q10-AR401-AS401</f>
        <v>#REF!</v>
      </c>
      <c r="R497" s="92" t="e">
        <f t="shared" si="13"/>
        <v>#REF!</v>
      </c>
      <c r="S497" s="92">
        <v>17991.2</v>
      </c>
      <c r="T497" s="92" t="e">
        <f t="shared" si="14"/>
        <v>#REF!</v>
      </c>
    </row>
    <row r="498" spans="2:22" x14ac:dyDescent="0.25">
      <c r="B498" s="90" t="s">
        <v>9</v>
      </c>
      <c r="C498" s="91" t="e">
        <f>'Список домов'!#REF!-C11-AA402</f>
        <v>#REF!</v>
      </c>
      <c r="D498" s="91" t="e">
        <f>'Список домов'!#REF!-D11-L402</f>
        <v>#REF!</v>
      </c>
      <c r="E498" s="92" t="e">
        <f>'Список домов'!#REF!-E11-W402</f>
        <v>#REF!</v>
      </c>
      <c r="F498" s="92" t="e">
        <f>'Список домов'!#REF!-F11-AL402</f>
        <v>#REF!</v>
      </c>
      <c r="G498" s="92" t="e">
        <f>'Список домов'!#REF!-G11-T402</f>
        <v>#REF!</v>
      </c>
      <c r="H498" s="92" t="e">
        <f>'Список домов'!#REF!-H11-M402</f>
        <v>#REF!</v>
      </c>
      <c r="I498" s="92" t="e">
        <f>'Список домов'!#REF!-I11-N402</f>
        <v>#REF!</v>
      </c>
      <c r="J498" s="92" t="e">
        <f>'Список домов'!#REF!-J11-X402</f>
        <v>#REF!</v>
      </c>
      <c r="K498" s="92" t="e">
        <f>'Список домов'!#REF!-K11-O402</f>
        <v>#REF!</v>
      </c>
      <c r="L498" s="92" t="e">
        <f>'Список домов'!#REF!-L11-AN402</f>
        <v>#REF!</v>
      </c>
      <c r="M498" s="92" t="e">
        <f>'Список домов'!#REF!-G402</f>
        <v>#REF!</v>
      </c>
      <c r="N498" s="92" t="e">
        <f>'Список домов'!#REF!-M11-N11-O11-H402-I402-J402</f>
        <v>#REF!</v>
      </c>
      <c r="O498" s="92" t="e">
        <f>'Список домов'!#REF!-P11-BC402-C402</f>
        <v>#REF!</v>
      </c>
      <c r="P498" s="92" t="e">
        <f>'Список домов'!#REF!-AV402-BJ402</f>
        <v>#REF!</v>
      </c>
      <c r="Q498" s="92" t="e">
        <f>'Список домов'!#REF!-Q11-AR402-AS402</f>
        <v>#REF!</v>
      </c>
      <c r="R498" s="92" t="e">
        <f>SUM(C498:Q498)-U498</f>
        <v>#REF!</v>
      </c>
      <c r="S498" s="92">
        <v>0</v>
      </c>
      <c r="T498" s="92" t="e">
        <f t="shared" si="14"/>
        <v>#REF!</v>
      </c>
      <c r="U498" s="92">
        <v>31876.280000000104</v>
      </c>
      <c r="V498" s="132" t="s">
        <v>436</v>
      </c>
    </row>
    <row r="499" spans="2:22" x14ac:dyDescent="0.25">
      <c r="B499" s="90" t="s">
        <v>10</v>
      </c>
      <c r="C499" s="91" t="e">
        <f>'Список домов'!#REF!-C12-AA403</f>
        <v>#REF!</v>
      </c>
      <c r="D499" s="91" t="e">
        <f>'Список домов'!#REF!-D12-L403</f>
        <v>#REF!</v>
      </c>
      <c r="E499" s="92" t="e">
        <f>'Список домов'!#REF!-E12-W403</f>
        <v>#REF!</v>
      </c>
      <c r="F499" s="92" t="e">
        <f>'Список домов'!#REF!-F12-AL403</f>
        <v>#REF!</v>
      </c>
      <c r="G499" s="92" t="e">
        <f>'Список домов'!#REF!-G12-T403</f>
        <v>#REF!</v>
      </c>
      <c r="H499" s="92" t="e">
        <f>'Список домов'!#REF!-H12-M403</f>
        <v>#REF!</v>
      </c>
      <c r="I499" s="92" t="e">
        <f>'Список домов'!#REF!-I12-N403</f>
        <v>#REF!</v>
      </c>
      <c r="J499" s="92" t="e">
        <f>'Список домов'!#REF!-J12-X403</f>
        <v>#REF!</v>
      </c>
      <c r="K499" s="92" t="e">
        <f>'Список домов'!#REF!-K12-O403</f>
        <v>#REF!</v>
      </c>
      <c r="L499" s="92" t="e">
        <f>'Список домов'!#REF!-L12-AN403</f>
        <v>#REF!</v>
      </c>
      <c r="M499" s="92" t="e">
        <f>'Список домов'!#REF!-G403</f>
        <v>#REF!</v>
      </c>
      <c r="N499" s="92" t="e">
        <f>'Список домов'!#REF!-M12-N12-O12-H403-I403-J403</f>
        <v>#REF!</v>
      </c>
      <c r="O499" s="92" t="e">
        <f>'Список домов'!#REF!-P12-BC403-C403</f>
        <v>#REF!</v>
      </c>
      <c r="P499" s="92" t="e">
        <f>'Список домов'!#REF!-AV403-BJ403</f>
        <v>#REF!</v>
      </c>
      <c r="Q499" s="92" t="e">
        <f>'Список домов'!#REF!-Q12-AR403-AS403</f>
        <v>#REF!</v>
      </c>
      <c r="R499" s="92" t="e">
        <f>SUM(C499:Q499)-U499</f>
        <v>#REF!</v>
      </c>
      <c r="S499" s="92">
        <v>0</v>
      </c>
      <c r="T499" s="92" t="e">
        <f t="shared" si="14"/>
        <v>#REF!</v>
      </c>
      <c r="U499" s="92">
        <v>806044.81999999902</v>
      </c>
      <c r="V499" s="132" t="s">
        <v>436</v>
      </c>
    </row>
    <row r="500" spans="2:22" x14ac:dyDescent="0.25">
      <c r="B500" s="90" t="s">
        <v>11</v>
      </c>
      <c r="C500" s="91" t="e">
        <f>'Список домов'!#REF!-C13-AA404</f>
        <v>#REF!</v>
      </c>
      <c r="D500" s="91" t="e">
        <f>'Список домов'!#REF!-D13-L404</f>
        <v>#REF!</v>
      </c>
      <c r="E500" s="92" t="e">
        <f>'Список домов'!#REF!-E13-W404</f>
        <v>#REF!</v>
      </c>
      <c r="F500" s="92" t="e">
        <f>'Список домов'!#REF!-F13-AL404</f>
        <v>#REF!</v>
      </c>
      <c r="G500" s="92" t="e">
        <f>'Список домов'!#REF!-G13-T404</f>
        <v>#REF!</v>
      </c>
      <c r="H500" s="92" t="e">
        <f>'Список домов'!#REF!-H13-M404</f>
        <v>#REF!</v>
      </c>
      <c r="I500" s="92" t="e">
        <f>'Список домов'!#REF!-I13-N404</f>
        <v>#REF!</v>
      </c>
      <c r="J500" s="92" t="e">
        <f>'Список домов'!#REF!-J13-X404</f>
        <v>#REF!</v>
      </c>
      <c r="K500" s="92" t="e">
        <f>'Список домов'!#REF!-K13-O404</f>
        <v>#REF!</v>
      </c>
      <c r="L500" s="92" t="e">
        <f>'Список домов'!#REF!-L13-AN404</f>
        <v>#REF!</v>
      </c>
      <c r="M500" s="92" t="e">
        <f>'Список домов'!#REF!-G404</f>
        <v>#REF!</v>
      </c>
      <c r="N500" s="92" t="e">
        <f>'Список домов'!#REF!-M13-N13-O13-H404-I404-J404</f>
        <v>#REF!</v>
      </c>
      <c r="O500" s="92" t="e">
        <f>'Список домов'!#REF!-P13-BC404-C404</f>
        <v>#REF!</v>
      </c>
      <c r="P500" s="92" t="e">
        <f>'Список домов'!#REF!-AV404-BJ404</f>
        <v>#REF!</v>
      </c>
      <c r="Q500" s="92" t="e">
        <f>'Список домов'!#REF!-Q13-AR404-AS404</f>
        <v>#REF!</v>
      </c>
      <c r="R500" s="92" t="e">
        <f t="shared" ref="R500:R513" si="15">SUM(C500:Q500)</f>
        <v>#REF!</v>
      </c>
      <c r="S500" s="92">
        <v>12522.84</v>
      </c>
      <c r="T500" s="92" t="e">
        <f t="shared" si="14"/>
        <v>#REF!</v>
      </c>
      <c r="V500" s="132"/>
    </row>
    <row r="501" spans="2:22" x14ac:dyDescent="0.25">
      <c r="B501" s="90" t="s">
        <v>12</v>
      </c>
      <c r="C501" s="91" t="e">
        <f>'Список домов'!#REF!-C14-AA405</f>
        <v>#REF!</v>
      </c>
      <c r="D501" s="91" t="e">
        <f>'Список домов'!#REF!-D14-L405</f>
        <v>#REF!</v>
      </c>
      <c r="E501" s="92" t="e">
        <f>'Список домов'!#REF!-E14-W405</f>
        <v>#REF!</v>
      </c>
      <c r="F501" s="92" t="e">
        <f>'Список домов'!#REF!-F14-AL405</f>
        <v>#REF!</v>
      </c>
      <c r="G501" s="92" t="e">
        <f>'Список домов'!#REF!-G14-T405</f>
        <v>#REF!</v>
      </c>
      <c r="H501" s="92" t="e">
        <f>'Список домов'!#REF!-H14-M405</f>
        <v>#REF!</v>
      </c>
      <c r="I501" s="92" t="e">
        <f>'Список домов'!#REF!-I14-N405</f>
        <v>#REF!</v>
      </c>
      <c r="J501" s="92" t="e">
        <f>'Список домов'!#REF!-J14-X405</f>
        <v>#REF!</v>
      </c>
      <c r="K501" s="92" t="e">
        <f>'Список домов'!#REF!-K14-O405</f>
        <v>#REF!</v>
      </c>
      <c r="L501" s="92" t="e">
        <f>'Список домов'!#REF!-L14-AN405</f>
        <v>#REF!</v>
      </c>
      <c r="M501" s="92" t="e">
        <f>'Список домов'!#REF!-G405</f>
        <v>#REF!</v>
      </c>
      <c r="N501" s="92" t="e">
        <f>'Список домов'!#REF!-M14-N14-O14-H405-I405-J405</f>
        <v>#REF!</v>
      </c>
      <c r="O501" s="92" t="e">
        <f>'Список домов'!#REF!-P14-BC405-C405</f>
        <v>#REF!</v>
      </c>
      <c r="P501" s="92" t="e">
        <f>'Список домов'!#REF!-AV405-BJ405</f>
        <v>#REF!</v>
      </c>
      <c r="Q501" s="92" t="e">
        <f>'Список домов'!#REF!-Q14-AR405-AS405</f>
        <v>#REF!</v>
      </c>
      <c r="R501" s="92" t="e">
        <f t="shared" si="15"/>
        <v>#REF!</v>
      </c>
      <c r="S501" s="92">
        <v>0</v>
      </c>
      <c r="T501" s="92" t="e">
        <f t="shared" si="14"/>
        <v>#REF!</v>
      </c>
    </row>
    <row r="502" spans="2:22" x14ac:dyDescent="0.25">
      <c r="B502" s="90" t="s">
        <v>13</v>
      </c>
      <c r="C502" s="91" t="e">
        <f>'Список домов'!#REF!-C15-AA406</f>
        <v>#REF!</v>
      </c>
      <c r="D502" s="91" t="e">
        <f>'Список домов'!#REF!-D15-L406</f>
        <v>#REF!</v>
      </c>
      <c r="E502" s="92" t="e">
        <f>'Список домов'!#REF!-E15-W406</f>
        <v>#REF!</v>
      </c>
      <c r="F502" s="92" t="e">
        <f>'Список домов'!#REF!-F15-AL406</f>
        <v>#REF!</v>
      </c>
      <c r="G502" s="92" t="e">
        <f>'Список домов'!#REF!-G15-T406</f>
        <v>#REF!</v>
      </c>
      <c r="H502" s="92" t="e">
        <f>'Список домов'!#REF!-H15-M406</f>
        <v>#REF!</v>
      </c>
      <c r="I502" s="92" t="e">
        <f>'Список домов'!#REF!-I15-N406</f>
        <v>#REF!</v>
      </c>
      <c r="J502" s="92" t="e">
        <f>'Список домов'!#REF!-J15-X406</f>
        <v>#REF!</v>
      </c>
      <c r="K502" s="92" t="e">
        <f>'Список домов'!#REF!-K15-O406</f>
        <v>#REF!</v>
      </c>
      <c r="L502" s="92" t="e">
        <f>'Список домов'!#REF!-L15-AN406</f>
        <v>#REF!</v>
      </c>
      <c r="M502" s="92" t="e">
        <f>'Список домов'!#REF!-G406</f>
        <v>#REF!</v>
      </c>
      <c r="N502" s="92" t="e">
        <f>'Список домов'!#REF!-M15-N15-O15-H406-I406-J406</f>
        <v>#REF!</v>
      </c>
      <c r="O502" s="92" t="e">
        <f>'Список домов'!#REF!-P15-BC406-C406</f>
        <v>#REF!</v>
      </c>
      <c r="P502" s="92" t="e">
        <f>'Список домов'!#REF!-AV406-BJ406</f>
        <v>#REF!</v>
      </c>
      <c r="Q502" s="92" t="e">
        <f>'Список домов'!#REF!-Q15-AR406-AS406</f>
        <v>#REF!</v>
      </c>
      <c r="R502" s="92" t="e">
        <f t="shared" si="15"/>
        <v>#REF!</v>
      </c>
      <c r="S502" s="92">
        <v>31662.99</v>
      </c>
      <c r="T502" s="92" t="e">
        <f t="shared" si="14"/>
        <v>#REF!</v>
      </c>
    </row>
    <row r="503" spans="2:22" x14ac:dyDescent="0.25">
      <c r="B503" s="90" t="s">
        <v>14</v>
      </c>
      <c r="C503" s="91" t="e">
        <f>'Список домов'!#REF!-C16-AA407</f>
        <v>#REF!</v>
      </c>
      <c r="D503" s="91" t="e">
        <f>'Список домов'!#REF!-D16-L407</f>
        <v>#REF!</v>
      </c>
      <c r="E503" s="92" t="e">
        <f>'Список домов'!#REF!-E16-W407</f>
        <v>#REF!</v>
      </c>
      <c r="F503" s="92" t="e">
        <f>'Список домов'!#REF!-F16-AL407</f>
        <v>#REF!</v>
      </c>
      <c r="G503" s="92" t="e">
        <f>'Список домов'!#REF!-G16-T407</f>
        <v>#REF!</v>
      </c>
      <c r="H503" s="92" t="e">
        <f>'Список домов'!#REF!-H16-M407</f>
        <v>#REF!</v>
      </c>
      <c r="I503" s="92" t="e">
        <f>'Список домов'!#REF!-I16-N407</f>
        <v>#REF!</v>
      </c>
      <c r="J503" s="92" t="e">
        <f>'Список домов'!#REF!-J16-X407</f>
        <v>#REF!</v>
      </c>
      <c r="K503" s="92" t="e">
        <f>'Список домов'!#REF!-K16-O407</f>
        <v>#REF!</v>
      </c>
      <c r="L503" s="92" t="e">
        <f>'Список домов'!#REF!-L16-AN407</f>
        <v>#REF!</v>
      </c>
      <c r="M503" s="92" t="e">
        <f>'Список домов'!#REF!-G407</f>
        <v>#REF!</v>
      </c>
      <c r="N503" s="92" t="e">
        <f>'Список домов'!#REF!-M16-N16-O16-H407-I407-J407</f>
        <v>#REF!</v>
      </c>
      <c r="O503" s="92" t="e">
        <f>'Список домов'!#REF!-P16-BC407-C407</f>
        <v>#REF!</v>
      </c>
      <c r="P503" s="92" t="e">
        <f>'Список домов'!#REF!-AV407-BJ407</f>
        <v>#REF!</v>
      </c>
      <c r="Q503" s="92" t="e">
        <f>'Список домов'!#REF!-Q16-AR407-AS407</f>
        <v>#REF!</v>
      </c>
      <c r="R503" s="92" t="e">
        <f t="shared" si="15"/>
        <v>#REF!</v>
      </c>
      <c r="S503" s="92">
        <v>29496.400000000001</v>
      </c>
      <c r="T503" s="92" t="e">
        <f t="shared" si="14"/>
        <v>#REF!</v>
      </c>
    </row>
    <row r="504" spans="2:22" x14ac:dyDescent="0.25">
      <c r="B504" s="90" t="s">
        <v>15</v>
      </c>
      <c r="C504" s="91" t="e">
        <f>'Список домов'!#REF!-C17-AA408</f>
        <v>#REF!</v>
      </c>
      <c r="D504" s="91" t="e">
        <f>'Список домов'!#REF!-D17-L408</f>
        <v>#REF!</v>
      </c>
      <c r="E504" s="92" t="e">
        <f>'Список домов'!#REF!-E17-W408</f>
        <v>#REF!</v>
      </c>
      <c r="F504" s="92" t="e">
        <f>'Список домов'!#REF!-F17-AL408</f>
        <v>#REF!</v>
      </c>
      <c r="G504" s="92" t="e">
        <f>'Список домов'!#REF!-G17-T408</f>
        <v>#REF!</v>
      </c>
      <c r="H504" s="92" t="e">
        <f>'Список домов'!#REF!-H17-M408</f>
        <v>#REF!</v>
      </c>
      <c r="I504" s="92" t="e">
        <f>'Список домов'!#REF!-I17-N408</f>
        <v>#REF!</v>
      </c>
      <c r="J504" s="92" t="e">
        <f>'Список домов'!#REF!-J17-X408</f>
        <v>#REF!</v>
      </c>
      <c r="K504" s="92" t="e">
        <f>'Список домов'!#REF!-K17-O408</f>
        <v>#REF!</v>
      </c>
      <c r="L504" s="92" t="e">
        <f>'Список домов'!#REF!-L17-AN408</f>
        <v>#REF!</v>
      </c>
      <c r="M504" s="92" t="e">
        <f>'Список домов'!#REF!-G408</f>
        <v>#REF!</v>
      </c>
      <c r="N504" s="92" t="e">
        <f>'Список домов'!#REF!-M17-N17-O17-H408-I408-J408</f>
        <v>#REF!</v>
      </c>
      <c r="O504" s="92" t="e">
        <f>'Список домов'!#REF!-P17-BC408-C408</f>
        <v>#REF!</v>
      </c>
      <c r="P504" s="92" t="e">
        <f>'Список домов'!#REF!-AV408-BJ408</f>
        <v>#REF!</v>
      </c>
      <c r="Q504" s="92" t="e">
        <f>'Список домов'!#REF!-Q17-AR408-AS408</f>
        <v>#REF!</v>
      </c>
      <c r="R504" s="92" t="e">
        <f t="shared" si="15"/>
        <v>#REF!</v>
      </c>
      <c r="S504" s="92">
        <v>23338.41</v>
      </c>
      <c r="T504" s="92" t="e">
        <f t="shared" si="14"/>
        <v>#REF!</v>
      </c>
    </row>
    <row r="505" spans="2:22" x14ac:dyDescent="0.25">
      <c r="B505" s="90" t="s">
        <v>16</v>
      </c>
      <c r="C505" s="91" t="e">
        <f>'Список домов'!#REF!-C18-AA409</f>
        <v>#REF!</v>
      </c>
      <c r="D505" s="91" t="e">
        <f>'Список домов'!#REF!-D18-L409</f>
        <v>#REF!</v>
      </c>
      <c r="E505" s="92" t="e">
        <f>'Список домов'!#REF!-E18-W409</f>
        <v>#REF!</v>
      </c>
      <c r="F505" s="92" t="e">
        <f>'Список домов'!#REF!-F18-AL409</f>
        <v>#REF!</v>
      </c>
      <c r="G505" s="92" t="e">
        <f>'Список домов'!#REF!-G18-T409</f>
        <v>#REF!</v>
      </c>
      <c r="H505" s="92" t="e">
        <f>'Список домов'!#REF!-H18-M409</f>
        <v>#REF!</v>
      </c>
      <c r="I505" s="92" t="e">
        <f>'Список домов'!#REF!-I18-N409</f>
        <v>#REF!</v>
      </c>
      <c r="J505" s="92" t="e">
        <f>'Список домов'!#REF!-J18-X409</f>
        <v>#REF!</v>
      </c>
      <c r="K505" s="92" t="e">
        <f>'Список домов'!#REF!-K18-O409</f>
        <v>#REF!</v>
      </c>
      <c r="L505" s="92" t="e">
        <f>'Список домов'!#REF!-L18-AN409</f>
        <v>#REF!</v>
      </c>
      <c r="M505" s="92" t="e">
        <f>'Список домов'!#REF!-G409</f>
        <v>#REF!</v>
      </c>
      <c r="N505" s="92" t="e">
        <f>'Список домов'!#REF!-M18-N18-O18-H409-I409-J409</f>
        <v>#REF!</v>
      </c>
      <c r="O505" s="92" t="e">
        <f>'Список домов'!#REF!-P18-BC409-C409</f>
        <v>#REF!</v>
      </c>
      <c r="P505" s="92" t="e">
        <f>'Список домов'!#REF!-AV409-BJ409</f>
        <v>#REF!</v>
      </c>
      <c r="Q505" s="92" t="e">
        <f>'Список домов'!#REF!-Q18-AR409-AS409</f>
        <v>#REF!</v>
      </c>
      <c r="R505" s="92" t="e">
        <f t="shared" si="15"/>
        <v>#REF!</v>
      </c>
      <c r="S505" s="92">
        <v>0</v>
      </c>
      <c r="T505" s="92" t="e">
        <f t="shared" si="14"/>
        <v>#REF!</v>
      </c>
    </row>
    <row r="506" spans="2:22" x14ac:dyDescent="0.25">
      <c r="B506" s="90" t="s">
        <v>17</v>
      </c>
      <c r="C506" s="91" t="e">
        <f>'Список домов'!#REF!-C19-AA410</f>
        <v>#REF!</v>
      </c>
      <c r="D506" s="91" t="e">
        <f>'Список домов'!#REF!-D19-L410</f>
        <v>#REF!</v>
      </c>
      <c r="E506" s="92" t="e">
        <f>'Список домов'!#REF!-E19-W410</f>
        <v>#REF!</v>
      </c>
      <c r="F506" s="92" t="e">
        <f>'Список домов'!#REF!-F19-AL410</f>
        <v>#REF!</v>
      </c>
      <c r="G506" s="92" t="e">
        <f>'Список домов'!#REF!-G19-T410</f>
        <v>#REF!</v>
      </c>
      <c r="H506" s="92" t="e">
        <f>'Список домов'!#REF!-H19-M410</f>
        <v>#REF!</v>
      </c>
      <c r="I506" s="92" t="e">
        <f>'Список домов'!#REF!-I19-N410</f>
        <v>#REF!</v>
      </c>
      <c r="J506" s="92" t="e">
        <f>'Список домов'!#REF!-J19-X410</f>
        <v>#REF!</v>
      </c>
      <c r="K506" s="92" t="e">
        <f>'Список домов'!#REF!-K19-O410</f>
        <v>#REF!</v>
      </c>
      <c r="L506" s="92" t="e">
        <f>'Список домов'!#REF!-L19-AN410</f>
        <v>#REF!</v>
      </c>
      <c r="M506" s="92" t="e">
        <f>'Список домов'!#REF!-G410</f>
        <v>#REF!</v>
      </c>
      <c r="N506" s="92" t="e">
        <f>'Список домов'!#REF!-M19-N19-O19-H410-I410-J410</f>
        <v>#REF!</v>
      </c>
      <c r="O506" s="92" t="e">
        <f>'Список домов'!#REF!-P19-BC410-C410</f>
        <v>#REF!</v>
      </c>
      <c r="P506" s="92" t="e">
        <f>'Список домов'!#REF!-AV410-BJ410</f>
        <v>#REF!</v>
      </c>
      <c r="Q506" s="92" t="e">
        <f>'Список домов'!#REF!-Q19-AR410-AS410</f>
        <v>#REF!</v>
      </c>
      <c r="R506" s="92" t="e">
        <f t="shared" si="15"/>
        <v>#REF!</v>
      </c>
      <c r="S506" s="92">
        <v>15864.35</v>
      </c>
      <c r="T506" s="92" t="e">
        <f t="shared" si="14"/>
        <v>#REF!</v>
      </c>
    </row>
    <row r="507" spans="2:22" x14ac:dyDescent="0.25">
      <c r="B507" s="90" t="s">
        <v>18</v>
      </c>
      <c r="C507" s="91" t="e">
        <f>'Список домов'!#REF!-C20-AA411</f>
        <v>#REF!</v>
      </c>
      <c r="D507" s="91" t="e">
        <f>'Список домов'!#REF!-D20-L411</f>
        <v>#REF!</v>
      </c>
      <c r="E507" s="92" t="e">
        <f>'Список домов'!#REF!-E20-W411</f>
        <v>#REF!</v>
      </c>
      <c r="F507" s="92" t="e">
        <f>'Список домов'!#REF!-F20-AL411</f>
        <v>#REF!</v>
      </c>
      <c r="G507" s="92" t="e">
        <f>'Список домов'!#REF!-G20-T411</f>
        <v>#REF!</v>
      </c>
      <c r="H507" s="92" t="e">
        <f>'Список домов'!#REF!-H20-M411</f>
        <v>#REF!</v>
      </c>
      <c r="I507" s="92" t="e">
        <f>'Список домов'!#REF!-I20-N411</f>
        <v>#REF!</v>
      </c>
      <c r="J507" s="92" t="e">
        <f>'Список домов'!#REF!-J20-X411</f>
        <v>#REF!</v>
      </c>
      <c r="K507" s="92" t="e">
        <f>'Список домов'!#REF!-K20-O411</f>
        <v>#REF!</v>
      </c>
      <c r="L507" s="92" t="e">
        <f>'Список домов'!#REF!-L20-AN411</f>
        <v>#REF!</v>
      </c>
      <c r="M507" s="92" t="e">
        <f>'Список домов'!#REF!-G411</f>
        <v>#REF!</v>
      </c>
      <c r="N507" s="92" t="e">
        <f>'Список домов'!#REF!-M20-N20-O20-H411-I411-J411</f>
        <v>#REF!</v>
      </c>
      <c r="O507" s="92" t="e">
        <f>'Список домов'!#REF!-P20-BC411-C411</f>
        <v>#REF!</v>
      </c>
      <c r="P507" s="92" t="e">
        <f>'Список домов'!#REF!-AV411-BJ411</f>
        <v>#REF!</v>
      </c>
      <c r="Q507" s="92" t="e">
        <f>'Список домов'!#REF!-Q20-AR411-AS411</f>
        <v>#REF!</v>
      </c>
      <c r="R507" s="92" t="e">
        <f t="shared" si="15"/>
        <v>#REF!</v>
      </c>
      <c r="S507" s="92">
        <v>0</v>
      </c>
      <c r="T507" s="92" t="e">
        <f t="shared" si="14"/>
        <v>#REF!</v>
      </c>
    </row>
    <row r="508" spans="2:22" x14ac:dyDescent="0.25">
      <c r="B508" s="90" t="s">
        <v>19</v>
      </c>
      <c r="C508" s="91" t="e">
        <f>'Список домов'!#REF!-C21-AA412</f>
        <v>#REF!</v>
      </c>
      <c r="D508" s="91" t="e">
        <f>'Список домов'!#REF!-D21-L412</f>
        <v>#REF!</v>
      </c>
      <c r="E508" s="92" t="e">
        <f>'Список домов'!#REF!-E21-W412</f>
        <v>#REF!</v>
      </c>
      <c r="F508" s="92" t="e">
        <f>'Список домов'!#REF!-F21-AL412</f>
        <v>#REF!</v>
      </c>
      <c r="G508" s="92" t="e">
        <f>'Список домов'!#REF!-G21-T412</f>
        <v>#REF!</v>
      </c>
      <c r="H508" s="92" t="e">
        <f>'Список домов'!#REF!-H21-M412</f>
        <v>#REF!</v>
      </c>
      <c r="I508" s="92" t="e">
        <f>'Список домов'!#REF!-I21-N412</f>
        <v>#REF!</v>
      </c>
      <c r="J508" s="92" t="e">
        <f>'Список домов'!#REF!-J21-X412</f>
        <v>#REF!</v>
      </c>
      <c r="K508" s="92" t="e">
        <f>'Список домов'!#REF!-K21-O412</f>
        <v>#REF!</v>
      </c>
      <c r="L508" s="92" t="e">
        <f>'Список домов'!#REF!-L21-AN412</f>
        <v>#REF!</v>
      </c>
      <c r="M508" s="92" t="e">
        <f>'Список домов'!#REF!-G412</f>
        <v>#REF!</v>
      </c>
      <c r="N508" s="92" t="e">
        <f>'Список домов'!#REF!-M21-N21-O21-H412-I412-J412</f>
        <v>#REF!</v>
      </c>
      <c r="O508" s="92" t="e">
        <f>'Список домов'!#REF!-P21-BC412-C412</f>
        <v>#REF!</v>
      </c>
      <c r="P508" s="92" t="e">
        <f>'Список домов'!#REF!-AV412-BJ412</f>
        <v>#REF!</v>
      </c>
      <c r="Q508" s="92" t="e">
        <f>'Список домов'!#REF!-Q21-AR412-AS412</f>
        <v>#REF!</v>
      </c>
      <c r="R508" s="92" t="e">
        <f t="shared" si="15"/>
        <v>#REF!</v>
      </c>
      <c r="S508" s="92">
        <v>13764.52</v>
      </c>
      <c r="T508" s="92" t="e">
        <f t="shared" si="14"/>
        <v>#REF!</v>
      </c>
    </row>
    <row r="509" spans="2:22" x14ac:dyDescent="0.25">
      <c r="B509" s="90" t="s">
        <v>20</v>
      </c>
      <c r="C509" s="91" t="e">
        <f>'Список домов'!#REF!-C22-AA413</f>
        <v>#REF!</v>
      </c>
      <c r="D509" s="91" t="e">
        <f>'Список домов'!#REF!-D22-L413</f>
        <v>#REF!</v>
      </c>
      <c r="E509" s="92" t="e">
        <f>'Список домов'!#REF!-E22-W413</f>
        <v>#REF!</v>
      </c>
      <c r="F509" s="92" t="e">
        <f>'Список домов'!#REF!-F22-AL413</f>
        <v>#REF!</v>
      </c>
      <c r="G509" s="92" t="e">
        <f>'Список домов'!#REF!-G22-T413</f>
        <v>#REF!</v>
      </c>
      <c r="H509" s="92" t="e">
        <f>'Список домов'!#REF!-H22-M413</f>
        <v>#REF!</v>
      </c>
      <c r="I509" s="92" t="e">
        <f>'Список домов'!#REF!-I22-N413</f>
        <v>#REF!</v>
      </c>
      <c r="J509" s="92" t="e">
        <f>'Список домов'!#REF!-J22-X413</f>
        <v>#REF!</v>
      </c>
      <c r="K509" s="92" t="e">
        <f>'Список домов'!#REF!-K22-O413</f>
        <v>#REF!</v>
      </c>
      <c r="L509" s="92" t="e">
        <f>'Список домов'!#REF!-L22-AN413</f>
        <v>#REF!</v>
      </c>
      <c r="M509" s="92" t="e">
        <f>'Список домов'!#REF!-G413</f>
        <v>#REF!</v>
      </c>
      <c r="N509" s="92" t="e">
        <f>'Список домов'!#REF!-M22-N22-O22-H413-I413-J413</f>
        <v>#REF!</v>
      </c>
      <c r="O509" s="92" t="e">
        <f>'Список домов'!#REF!-P22-BC413-C413</f>
        <v>#REF!</v>
      </c>
      <c r="P509" s="92" t="e">
        <f>'Список домов'!#REF!-AV413-BJ413</f>
        <v>#REF!</v>
      </c>
      <c r="Q509" s="92" t="e">
        <f>'Список домов'!#REF!-Q22-AR413-AS413</f>
        <v>#REF!</v>
      </c>
      <c r="R509" s="92" t="e">
        <f t="shared" si="15"/>
        <v>#REF!</v>
      </c>
      <c r="S509" s="92">
        <v>10759.14</v>
      </c>
      <c r="T509" s="92" t="e">
        <f t="shared" si="14"/>
        <v>#REF!</v>
      </c>
    </row>
    <row r="510" spans="2:22" x14ac:dyDescent="0.25">
      <c r="B510" s="90" t="s">
        <v>21</v>
      </c>
      <c r="C510" s="91" t="e">
        <f>'Список домов'!#REF!-C23-AA414</f>
        <v>#REF!</v>
      </c>
      <c r="D510" s="91" t="e">
        <f>'Список домов'!#REF!-D23-L414</f>
        <v>#REF!</v>
      </c>
      <c r="E510" s="92" t="e">
        <f>'Список домов'!#REF!-E23-W414</f>
        <v>#REF!</v>
      </c>
      <c r="F510" s="92" t="e">
        <f>'Список домов'!#REF!-F23-AL414</f>
        <v>#REF!</v>
      </c>
      <c r="G510" s="92" t="e">
        <f>'Список домов'!#REF!-G23-T414</f>
        <v>#REF!</v>
      </c>
      <c r="H510" s="92" t="e">
        <f>'Список домов'!#REF!-H23-M414</f>
        <v>#REF!</v>
      </c>
      <c r="I510" s="92" t="e">
        <f>'Список домов'!#REF!-I23-N414</f>
        <v>#REF!</v>
      </c>
      <c r="J510" s="92" t="e">
        <f>'Список домов'!#REF!-J23-X414</f>
        <v>#REF!</v>
      </c>
      <c r="K510" s="92" t="e">
        <f>'Список домов'!#REF!-K23-O414</f>
        <v>#REF!</v>
      </c>
      <c r="L510" s="92" t="e">
        <f>'Список домов'!#REF!-L23-AN414</f>
        <v>#REF!</v>
      </c>
      <c r="M510" s="92" t="e">
        <f>'Список домов'!#REF!-G414</f>
        <v>#REF!</v>
      </c>
      <c r="N510" s="92" t="e">
        <f>'Список домов'!#REF!-M23-N23-O23-H414-I414-J414</f>
        <v>#REF!</v>
      </c>
      <c r="O510" s="92" t="e">
        <f>'Список домов'!#REF!-P23-BC414-C414</f>
        <v>#REF!</v>
      </c>
      <c r="P510" s="92" t="e">
        <f>'Список домов'!#REF!-AV414-BJ414</f>
        <v>#REF!</v>
      </c>
      <c r="Q510" s="92" t="e">
        <f>'Список домов'!#REF!-Q23-AR414-AS414</f>
        <v>#REF!</v>
      </c>
      <c r="R510" s="92" t="e">
        <f t="shared" si="15"/>
        <v>#REF!</v>
      </c>
      <c r="S510" s="92">
        <v>0</v>
      </c>
      <c r="T510" s="92" t="e">
        <f t="shared" si="14"/>
        <v>#REF!</v>
      </c>
    </row>
    <row r="511" spans="2:22" x14ac:dyDescent="0.25">
      <c r="B511" s="90" t="s">
        <v>22</v>
      </c>
      <c r="C511" s="91" t="e">
        <f>'Список домов'!#REF!-C24-AA415</f>
        <v>#REF!</v>
      </c>
      <c r="D511" s="91" t="e">
        <f>'Список домов'!#REF!-D24-L415</f>
        <v>#REF!</v>
      </c>
      <c r="E511" s="92" t="e">
        <f>'Список домов'!#REF!-E24-W415</f>
        <v>#REF!</v>
      </c>
      <c r="F511" s="92" t="e">
        <f>'Список домов'!#REF!-F24-AL415</f>
        <v>#REF!</v>
      </c>
      <c r="G511" s="92" t="e">
        <f>'Список домов'!#REF!-G24-T415</f>
        <v>#REF!</v>
      </c>
      <c r="H511" s="92" t="e">
        <f>'Список домов'!#REF!-H24-M415</f>
        <v>#REF!</v>
      </c>
      <c r="I511" s="92" t="e">
        <f>'Список домов'!#REF!-I24-N415</f>
        <v>#REF!</v>
      </c>
      <c r="J511" s="92" t="e">
        <f>'Список домов'!#REF!-J24-X415</f>
        <v>#REF!</v>
      </c>
      <c r="K511" s="92" t="e">
        <f>'Список домов'!#REF!-K24-O415</f>
        <v>#REF!</v>
      </c>
      <c r="L511" s="92" t="e">
        <f>'Список домов'!#REF!-L24-AN415</f>
        <v>#REF!</v>
      </c>
      <c r="M511" s="92" t="e">
        <f>'Список домов'!#REF!-G415</f>
        <v>#REF!</v>
      </c>
      <c r="N511" s="92" t="e">
        <f>'Список домов'!#REF!-M24-N24-O24-H415-I415-J415</f>
        <v>#REF!</v>
      </c>
      <c r="O511" s="92" t="e">
        <f>'Список домов'!#REF!-P24-BC415-C415</f>
        <v>#REF!</v>
      </c>
      <c r="P511" s="92" t="e">
        <f>'Список домов'!#REF!-AV415-BJ415</f>
        <v>#REF!</v>
      </c>
      <c r="Q511" s="92" t="e">
        <f>'Список домов'!#REF!-Q24-AR415-AS415</f>
        <v>#REF!</v>
      </c>
      <c r="R511" s="92" t="e">
        <f t="shared" si="15"/>
        <v>#REF!</v>
      </c>
      <c r="S511" s="92">
        <v>0</v>
      </c>
      <c r="T511" s="92" t="e">
        <f t="shared" si="14"/>
        <v>#REF!</v>
      </c>
    </row>
    <row r="512" spans="2:22" x14ac:dyDescent="0.25">
      <c r="B512" s="90" t="s">
        <v>23</v>
      </c>
      <c r="C512" s="91" t="e">
        <f>'Список домов'!#REF!-C25-AA416</f>
        <v>#REF!</v>
      </c>
      <c r="D512" s="91" t="e">
        <f>'Список домов'!#REF!-D25-L416</f>
        <v>#REF!</v>
      </c>
      <c r="E512" s="92" t="e">
        <f>'Список домов'!#REF!-E25-W416</f>
        <v>#REF!</v>
      </c>
      <c r="F512" s="92" t="e">
        <f>'Список домов'!#REF!-F25-AL416</f>
        <v>#REF!</v>
      </c>
      <c r="G512" s="92" t="e">
        <f>'Список домов'!#REF!-G25-T416</f>
        <v>#REF!</v>
      </c>
      <c r="H512" s="92" t="e">
        <f>'Список домов'!#REF!-H25-M416</f>
        <v>#REF!</v>
      </c>
      <c r="I512" s="92" t="e">
        <f>'Список домов'!#REF!-I25-N416</f>
        <v>#REF!</v>
      </c>
      <c r="J512" s="92" t="e">
        <f>'Список домов'!#REF!-J25-X416</f>
        <v>#REF!</v>
      </c>
      <c r="K512" s="92" t="e">
        <f>'Список домов'!#REF!-K25-O416</f>
        <v>#REF!</v>
      </c>
      <c r="L512" s="92" t="e">
        <f>'Список домов'!#REF!-L25-AN416</f>
        <v>#REF!</v>
      </c>
      <c r="M512" s="92" t="e">
        <f>'Список домов'!#REF!-G416</f>
        <v>#REF!</v>
      </c>
      <c r="N512" s="92" t="e">
        <f>'Список домов'!#REF!-M25-N25-O25-H416-I416-J416</f>
        <v>#REF!</v>
      </c>
      <c r="O512" s="92" t="e">
        <f>'Список домов'!#REF!-P25-BC416-C416</f>
        <v>#REF!</v>
      </c>
      <c r="P512" s="92" t="e">
        <f>'Список домов'!#REF!-AV416-BJ416</f>
        <v>#REF!</v>
      </c>
      <c r="Q512" s="92" t="e">
        <f>'Список домов'!#REF!-Q25-AR416-AS416</f>
        <v>#REF!</v>
      </c>
      <c r="R512" s="92" t="e">
        <f t="shared" si="15"/>
        <v>#REF!</v>
      </c>
      <c r="S512" s="92">
        <v>6484.5300000000007</v>
      </c>
      <c r="T512" s="92" t="e">
        <f t="shared" si="14"/>
        <v>#REF!</v>
      </c>
    </row>
    <row r="513" spans="2:22" x14ac:dyDescent="0.25">
      <c r="B513" s="90" t="s">
        <v>24</v>
      </c>
      <c r="C513" s="91" t="e">
        <f>'Список домов'!#REF!-C26-AA417</f>
        <v>#REF!</v>
      </c>
      <c r="D513" s="91" t="e">
        <f>'Список домов'!#REF!-D26-L417</f>
        <v>#REF!</v>
      </c>
      <c r="E513" s="92" t="e">
        <f>'Список домов'!#REF!-E26-W417</f>
        <v>#REF!</v>
      </c>
      <c r="F513" s="92" t="e">
        <f>'Список домов'!#REF!-F26-AL417</f>
        <v>#REF!</v>
      </c>
      <c r="G513" s="92" t="e">
        <f>'Список домов'!#REF!-G26-T417</f>
        <v>#REF!</v>
      </c>
      <c r="H513" s="92" t="e">
        <f>'Список домов'!#REF!-H26-M417</f>
        <v>#REF!</v>
      </c>
      <c r="I513" s="92" t="e">
        <f>'Список домов'!#REF!-I26-N417</f>
        <v>#REF!</v>
      </c>
      <c r="J513" s="92" t="e">
        <f>'Список домов'!#REF!-J26-X417</f>
        <v>#REF!</v>
      </c>
      <c r="K513" s="92" t="e">
        <f>'Список домов'!#REF!-K26-O417</f>
        <v>#REF!</v>
      </c>
      <c r="L513" s="92" t="e">
        <f>'Список домов'!#REF!-L26-AN417</f>
        <v>#REF!</v>
      </c>
      <c r="M513" s="92" t="e">
        <f>'Список домов'!#REF!-G417</f>
        <v>#REF!</v>
      </c>
      <c r="N513" s="92" t="e">
        <f>'Список домов'!#REF!-M26-N26-O26-H417-I417-J417</f>
        <v>#REF!</v>
      </c>
      <c r="O513" s="92" t="e">
        <f>'Список домов'!#REF!-P26-BC417-C417</f>
        <v>#REF!</v>
      </c>
      <c r="P513" s="92" t="e">
        <f>'Список домов'!#REF!-AV417-BJ417</f>
        <v>#REF!</v>
      </c>
      <c r="Q513" s="92" t="e">
        <f>'Список домов'!#REF!-Q26-AR417-AS417</f>
        <v>#REF!</v>
      </c>
      <c r="R513" s="92" t="e">
        <f t="shared" si="15"/>
        <v>#REF!</v>
      </c>
      <c r="S513" s="92">
        <v>0</v>
      </c>
      <c r="T513" s="92" t="e">
        <f t="shared" si="14"/>
        <v>#REF!</v>
      </c>
    </row>
    <row r="514" spans="2:22" x14ac:dyDescent="0.25">
      <c r="B514" s="90" t="s">
        <v>25</v>
      </c>
      <c r="C514" s="91" t="e">
        <f>'Список домов'!#REF!-C27-AA418</f>
        <v>#REF!</v>
      </c>
      <c r="D514" s="91" t="e">
        <f>'Список домов'!#REF!-D27-L418</f>
        <v>#REF!</v>
      </c>
      <c r="E514" s="92" t="e">
        <f>'Список домов'!#REF!-E27-W418</f>
        <v>#REF!</v>
      </c>
      <c r="F514" s="92" t="e">
        <f>'Список домов'!#REF!-F27-AL418</f>
        <v>#REF!</v>
      </c>
      <c r="G514" s="92" t="e">
        <f>'Список домов'!#REF!-G27-T418</f>
        <v>#REF!</v>
      </c>
      <c r="H514" s="92" t="e">
        <f>'Список домов'!#REF!-H27-M418</f>
        <v>#REF!</v>
      </c>
      <c r="I514" s="92" t="e">
        <f>'Список домов'!#REF!-I27-N418</f>
        <v>#REF!</v>
      </c>
      <c r="J514" s="92" t="e">
        <f>'Список домов'!#REF!-J27-X418</f>
        <v>#REF!</v>
      </c>
      <c r="K514" s="92" t="e">
        <f>'Список домов'!#REF!-K27-O418</f>
        <v>#REF!</v>
      </c>
      <c r="L514" s="92" t="e">
        <f>'Список домов'!#REF!-L27-AN418</f>
        <v>#REF!</v>
      </c>
      <c r="M514" s="92" t="e">
        <f>'Список домов'!#REF!-G418</f>
        <v>#REF!</v>
      </c>
      <c r="N514" s="92" t="e">
        <f>'Список домов'!#REF!-M27-N27-O27-H418-I418-J418</f>
        <v>#REF!</v>
      </c>
      <c r="O514" s="92" t="e">
        <f>'Список домов'!#REF!-P27-BC418-C418</f>
        <v>#REF!</v>
      </c>
      <c r="P514" s="92" t="e">
        <f>'Список домов'!#REF!-AV418-BJ418</f>
        <v>#REF!</v>
      </c>
      <c r="Q514" s="92" t="e">
        <f>'Список домов'!#REF!-Q27-AR418-AS418</f>
        <v>#REF!</v>
      </c>
      <c r="R514" s="92" t="e">
        <f>SUM(C514:Q514)</f>
        <v>#REF!</v>
      </c>
      <c r="S514" s="92">
        <v>88726.580000000016</v>
      </c>
      <c r="T514" s="92" t="e">
        <f t="shared" si="14"/>
        <v>#REF!</v>
      </c>
      <c r="U514" s="92" t="s">
        <v>439</v>
      </c>
      <c r="V514" s="132" t="s">
        <v>438</v>
      </c>
    </row>
    <row r="515" spans="2:22" x14ac:dyDescent="0.25">
      <c r="B515" s="90" t="s">
        <v>26</v>
      </c>
      <c r="C515" s="91" t="e">
        <f>'Список домов'!#REF!-C28-AA419</f>
        <v>#REF!</v>
      </c>
      <c r="D515" s="91" t="e">
        <f>'Список домов'!#REF!-D28-L419</f>
        <v>#REF!</v>
      </c>
      <c r="E515" s="92" t="e">
        <f>'Список домов'!#REF!-E28-W419</f>
        <v>#REF!</v>
      </c>
      <c r="F515" s="92" t="e">
        <f>'Список домов'!#REF!-F28-AL419</f>
        <v>#REF!</v>
      </c>
      <c r="G515" s="92" t="e">
        <f>'Список домов'!#REF!-G28-T419</f>
        <v>#REF!</v>
      </c>
      <c r="H515" s="92" t="e">
        <f>'Список домов'!#REF!-H28-M419</f>
        <v>#REF!</v>
      </c>
      <c r="I515" s="92" t="e">
        <f>'Список домов'!#REF!-I28-N419</f>
        <v>#REF!</v>
      </c>
      <c r="J515" s="92" t="e">
        <f>'Список домов'!#REF!-J28-X419</f>
        <v>#REF!</v>
      </c>
      <c r="K515" s="92" t="e">
        <f>'Список домов'!#REF!-K28-O419</f>
        <v>#REF!</v>
      </c>
      <c r="L515" s="92" t="e">
        <f>'Список домов'!#REF!-L28-AN419</f>
        <v>#REF!</v>
      </c>
      <c r="M515" s="92" t="e">
        <f>'Список домов'!#REF!-G419</f>
        <v>#REF!</v>
      </c>
      <c r="N515" s="92" t="e">
        <f>'Список домов'!#REF!-M28-N28-O28-H419-I419-J419</f>
        <v>#REF!</v>
      </c>
      <c r="O515" s="92" t="e">
        <f>'Список домов'!#REF!-P28-BC419-C419</f>
        <v>#REF!</v>
      </c>
      <c r="P515" s="92" t="e">
        <f>'Список домов'!#REF!-AV419-BJ419</f>
        <v>#REF!</v>
      </c>
      <c r="Q515" s="92" t="e">
        <f>'Список домов'!#REF!-Q28-AR419-AS419</f>
        <v>#REF!</v>
      </c>
      <c r="R515" s="92" t="e">
        <f t="shared" ref="R515:R518" si="16">SUM(C515:Q515)</f>
        <v>#REF!</v>
      </c>
      <c r="S515" s="92">
        <v>37557.11</v>
      </c>
      <c r="T515" s="92" t="e">
        <f t="shared" si="14"/>
        <v>#REF!</v>
      </c>
    </row>
    <row r="516" spans="2:22" x14ac:dyDescent="0.25">
      <c r="B516" s="90" t="s">
        <v>27</v>
      </c>
      <c r="C516" s="91" t="e">
        <f>'Список домов'!#REF!-C29-AA420</f>
        <v>#REF!</v>
      </c>
      <c r="D516" s="91" t="e">
        <f>'Список домов'!#REF!-D29-L420</f>
        <v>#REF!</v>
      </c>
      <c r="E516" s="92" t="e">
        <f>'Список домов'!#REF!-E29-W420</f>
        <v>#REF!</v>
      </c>
      <c r="F516" s="92" t="e">
        <f>'Список домов'!#REF!-F29-AL420</f>
        <v>#REF!</v>
      </c>
      <c r="G516" s="92" t="e">
        <f>'Список домов'!#REF!-G29-T420</f>
        <v>#REF!</v>
      </c>
      <c r="H516" s="92" t="e">
        <f>'Список домов'!#REF!-H29-M420</f>
        <v>#REF!</v>
      </c>
      <c r="I516" s="92" t="e">
        <f>'Список домов'!#REF!-I29-N420</f>
        <v>#REF!</v>
      </c>
      <c r="J516" s="92" t="e">
        <f>'Список домов'!#REF!-J29-X420</f>
        <v>#REF!</v>
      </c>
      <c r="K516" s="92" t="e">
        <f>'Список домов'!#REF!-K29-O420</f>
        <v>#REF!</v>
      </c>
      <c r="L516" s="92" t="e">
        <f>'Список домов'!#REF!-L29-AN420</f>
        <v>#REF!</v>
      </c>
      <c r="M516" s="92" t="e">
        <f>'Список домов'!#REF!-G420</f>
        <v>#REF!</v>
      </c>
      <c r="N516" s="92" t="e">
        <f>'Список домов'!#REF!-M29-N29-O29-H420-I420-J420</f>
        <v>#REF!</v>
      </c>
      <c r="O516" s="92" t="e">
        <f>'Список домов'!#REF!-P29-BC420-C420</f>
        <v>#REF!</v>
      </c>
      <c r="P516" s="92" t="e">
        <f>'Список домов'!#REF!-AV420-BJ420</f>
        <v>#REF!</v>
      </c>
      <c r="Q516" s="92" t="e">
        <f>'Список домов'!#REF!-Q29-AR420-AS420</f>
        <v>#REF!</v>
      </c>
      <c r="R516" s="92" t="e">
        <f t="shared" si="16"/>
        <v>#REF!</v>
      </c>
      <c r="S516" s="92">
        <v>25133.48</v>
      </c>
      <c r="T516" s="92" t="e">
        <f t="shared" si="14"/>
        <v>#REF!</v>
      </c>
    </row>
    <row r="517" spans="2:22" x14ac:dyDescent="0.25">
      <c r="B517" s="90" t="s">
        <v>28</v>
      </c>
      <c r="C517" s="91" t="e">
        <f>'Список домов'!#REF!-C30-AA421</f>
        <v>#REF!</v>
      </c>
      <c r="D517" s="91" t="e">
        <f>'Список домов'!#REF!-D30-L421</f>
        <v>#REF!</v>
      </c>
      <c r="E517" s="92" t="e">
        <f>'Список домов'!#REF!-E30-W421</f>
        <v>#REF!</v>
      </c>
      <c r="F517" s="92" t="e">
        <f>'Список домов'!#REF!-F30-AL421</f>
        <v>#REF!</v>
      </c>
      <c r="G517" s="92" t="e">
        <f>'Список домов'!#REF!-G30-T421</f>
        <v>#REF!</v>
      </c>
      <c r="H517" s="92" t="e">
        <f>'Список домов'!#REF!-H30-M421</f>
        <v>#REF!</v>
      </c>
      <c r="I517" s="92" t="e">
        <f>'Список домов'!#REF!-I30-N421</f>
        <v>#REF!</v>
      </c>
      <c r="J517" s="92" t="e">
        <f>'Список домов'!#REF!-J30-X421</f>
        <v>#REF!</v>
      </c>
      <c r="K517" s="92" t="e">
        <f>'Список домов'!#REF!-K30-O421</f>
        <v>#REF!</v>
      </c>
      <c r="L517" s="92" t="e">
        <f>'Список домов'!#REF!-L30-AN421</f>
        <v>#REF!</v>
      </c>
      <c r="M517" s="92" t="e">
        <f>'Список домов'!#REF!-G421</f>
        <v>#REF!</v>
      </c>
      <c r="N517" s="92" t="e">
        <f>'Список домов'!#REF!-M30-N30-O30-H421-I421-J421</f>
        <v>#REF!</v>
      </c>
      <c r="O517" s="92" t="e">
        <f>'Список домов'!#REF!-P30-BC421-C421</f>
        <v>#REF!</v>
      </c>
      <c r="P517" s="92" t="e">
        <f>'Список домов'!#REF!-AV421-BJ421</f>
        <v>#REF!</v>
      </c>
      <c r="Q517" s="92" t="e">
        <f>'Список домов'!#REF!-Q30-AR421-AS421</f>
        <v>#REF!</v>
      </c>
      <c r="R517" s="92" t="e">
        <f t="shared" si="16"/>
        <v>#REF!</v>
      </c>
      <c r="S517" s="92">
        <v>23207.010000000002</v>
      </c>
      <c r="T517" s="92" t="e">
        <f t="shared" si="14"/>
        <v>#REF!</v>
      </c>
    </row>
    <row r="518" spans="2:22" x14ac:dyDescent="0.25">
      <c r="B518" s="90" t="s">
        <v>29</v>
      </c>
      <c r="C518" s="91" t="e">
        <f>'Список домов'!#REF!-C31-AA422</f>
        <v>#REF!</v>
      </c>
      <c r="D518" s="91" t="e">
        <f>'Список домов'!#REF!-D31-L422</f>
        <v>#REF!</v>
      </c>
      <c r="E518" s="92" t="e">
        <f>'Список домов'!#REF!-E31-W422</f>
        <v>#REF!</v>
      </c>
      <c r="F518" s="92" t="e">
        <f>'Список домов'!#REF!-F31-AL422</f>
        <v>#REF!</v>
      </c>
      <c r="G518" s="92" t="e">
        <f>'Список домов'!#REF!-G31-T422</f>
        <v>#REF!</v>
      </c>
      <c r="H518" s="92" t="e">
        <f>'Список домов'!#REF!-H31-M422</f>
        <v>#REF!</v>
      </c>
      <c r="I518" s="92" t="e">
        <f>'Список домов'!#REF!-I31-N422</f>
        <v>#REF!</v>
      </c>
      <c r="J518" s="92" t="e">
        <f>'Список домов'!#REF!-J31-X422</f>
        <v>#REF!</v>
      </c>
      <c r="K518" s="92" t="e">
        <f>'Список домов'!#REF!-K31-O422</f>
        <v>#REF!</v>
      </c>
      <c r="L518" s="92" t="e">
        <f>'Список домов'!#REF!-L31-AN422</f>
        <v>#REF!</v>
      </c>
      <c r="M518" s="92" t="e">
        <f>'Список домов'!#REF!-G422</f>
        <v>#REF!</v>
      </c>
      <c r="N518" s="92" t="e">
        <f>'Список домов'!#REF!-M31-N31-O31-H422-I422-J422</f>
        <v>#REF!</v>
      </c>
      <c r="O518" s="92" t="e">
        <f>'Список домов'!#REF!-P31-BC422-C422</f>
        <v>#REF!</v>
      </c>
      <c r="P518" s="92" t="e">
        <f>'Список домов'!#REF!-AV422-BJ422</f>
        <v>#REF!</v>
      </c>
      <c r="Q518" s="92" t="e">
        <f>'Список домов'!#REF!-Q31-AR422-AS422</f>
        <v>#REF!</v>
      </c>
      <c r="R518" s="92" t="e">
        <f t="shared" si="16"/>
        <v>#REF!</v>
      </c>
      <c r="S518" s="92">
        <v>56333.77</v>
      </c>
      <c r="T518" s="92" t="e">
        <f t="shared" si="14"/>
        <v>#REF!</v>
      </c>
      <c r="V518" s="132"/>
    </row>
    <row r="519" spans="2:22" x14ac:dyDescent="0.25">
      <c r="B519" s="90" t="s">
        <v>30</v>
      </c>
      <c r="C519" s="91" t="e">
        <f>'Список домов'!#REF!-C32-AA423</f>
        <v>#REF!</v>
      </c>
      <c r="D519" s="91" t="e">
        <f>'Список домов'!#REF!-D32-L423</f>
        <v>#REF!</v>
      </c>
      <c r="E519" s="92" t="e">
        <f>'Список домов'!#REF!-E32-W423</f>
        <v>#REF!</v>
      </c>
      <c r="F519" s="92" t="e">
        <f>'Список домов'!#REF!-F32-AL423</f>
        <v>#REF!</v>
      </c>
      <c r="G519" s="92" t="e">
        <f>'Список домов'!#REF!-G32-T423</f>
        <v>#REF!</v>
      </c>
      <c r="H519" s="92" t="e">
        <f>'Список домов'!#REF!-H32-M423</f>
        <v>#REF!</v>
      </c>
      <c r="I519" s="92" t="e">
        <f>'Список домов'!#REF!-I32-N423</f>
        <v>#REF!</v>
      </c>
      <c r="J519" s="92" t="e">
        <f>'Список домов'!#REF!-J32-X423</f>
        <v>#REF!</v>
      </c>
      <c r="K519" s="92" t="e">
        <f>'Список домов'!#REF!-K32-O423</f>
        <v>#REF!</v>
      </c>
      <c r="L519" s="92" t="e">
        <f>'Список домов'!#REF!-L32-AN423</f>
        <v>#REF!</v>
      </c>
      <c r="M519" s="92" t="e">
        <f>'Список домов'!#REF!-G423</f>
        <v>#REF!</v>
      </c>
      <c r="N519" s="92" t="e">
        <f>'Список домов'!#REF!-M32-N32-O32-H423-I423-J423</f>
        <v>#REF!</v>
      </c>
      <c r="O519" s="92" t="e">
        <f>'Список домов'!#REF!-P32-BC423-C423</f>
        <v>#REF!</v>
      </c>
      <c r="P519" s="92" t="e">
        <f>'Список домов'!#REF!-AV423-BJ423</f>
        <v>#REF!</v>
      </c>
      <c r="Q519" s="92" t="e">
        <f>'Список домов'!#REF!-Q32-AR423-AS423</f>
        <v>#REF!</v>
      </c>
      <c r="R519" s="92" t="e">
        <f t="shared" ref="R519:R526" si="17">SUM(C519:Q519)</f>
        <v>#REF!</v>
      </c>
      <c r="S519" s="92">
        <v>12400.68</v>
      </c>
      <c r="T519" s="92" t="e">
        <f t="shared" si="14"/>
        <v>#REF!</v>
      </c>
    </row>
    <row r="520" spans="2:22" x14ac:dyDescent="0.25">
      <c r="B520" s="90" t="s">
        <v>31</v>
      </c>
      <c r="C520" s="91" t="e">
        <f>'Список домов'!#REF!-C33-AA424</f>
        <v>#REF!</v>
      </c>
      <c r="D520" s="91" t="e">
        <f>'Список домов'!#REF!-D33-L424</f>
        <v>#REF!</v>
      </c>
      <c r="E520" s="92" t="e">
        <f>'Список домов'!#REF!-E33-W424</f>
        <v>#REF!</v>
      </c>
      <c r="F520" s="92" t="e">
        <f>'Список домов'!#REF!-F33-AL424</f>
        <v>#REF!</v>
      </c>
      <c r="G520" s="92" t="e">
        <f>'Список домов'!#REF!-G33-T424</f>
        <v>#REF!</v>
      </c>
      <c r="H520" s="92" t="e">
        <f>'Список домов'!#REF!-H33-M424</f>
        <v>#REF!</v>
      </c>
      <c r="I520" s="92" t="e">
        <f>'Список домов'!#REF!-I33-N424</f>
        <v>#REF!</v>
      </c>
      <c r="J520" s="92" t="e">
        <f>'Список домов'!#REF!-J33-X424</f>
        <v>#REF!</v>
      </c>
      <c r="K520" s="92" t="e">
        <f>'Список домов'!#REF!-K33-O424</f>
        <v>#REF!</v>
      </c>
      <c r="L520" s="92" t="e">
        <f>'Список домов'!#REF!-L33-AN424</f>
        <v>#REF!</v>
      </c>
      <c r="M520" s="92" t="e">
        <f>'Список домов'!#REF!-G424</f>
        <v>#REF!</v>
      </c>
      <c r="N520" s="92" t="e">
        <f>'Список домов'!#REF!-M33-N33-O33-H424-I424-J424</f>
        <v>#REF!</v>
      </c>
      <c r="O520" s="92" t="e">
        <f>'Список домов'!#REF!-P33-BC424-C424</f>
        <v>#REF!</v>
      </c>
      <c r="P520" s="92" t="e">
        <f>'Список домов'!#REF!-AV424-BJ424</f>
        <v>#REF!</v>
      </c>
      <c r="Q520" s="92" t="e">
        <f>'Список домов'!#REF!-Q33-AR424-AS424</f>
        <v>#REF!</v>
      </c>
      <c r="R520" s="92" t="e">
        <f t="shared" si="17"/>
        <v>#REF!</v>
      </c>
      <c r="S520" s="92">
        <v>3946.7899999999995</v>
      </c>
      <c r="T520" s="92" t="e">
        <f t="shared" si="14"/>
        <v>#REF!</v>
      </c>
    </row>
    <row r="521" spans="2:22" x14ac:dyDescent="0.25">
      <c r="B521" s="90" t="s">
        <v>32</v>
      </c>
      <c r="C521" s="91" t="e">
        <f>'Список домов'!#REF!-C34-AA425</f>
        <v>#REF!</v>
      </c>
      <c r="D521" s="91" t="e">
        <f>'Список домов'!#REF!-D34-L425</f>
        <v>#REF!</v>
      </c>
      <c r="E521" s="92" t="e">
        <f>'Список домов'!#REF!-E34-W425</f>
        <v>#REF!</v>
      </c>
      <c r="F521" s="92" t="e">
        <f>'Список домов'!#REF!-F34-AL425</f>
        <v>#REF!</v>
      </c>
      <c r="G521" s="92" t="e">
        <f>'Список домов'!#REF!-G34-T425</f>
        <v>#REF!</v>
      </c>
      <c r="H521" s="92" t="e">
        <f>'Список домов'!#REF!-H34-M425</f>
        <v>#REF!</v>
      </c>
      <c r="I521" s="92" t="e">
        <f>'Список домов'!#REF!-I34-N425</f>
        <v>#REF!</v>
      </c>
      <c r="J521" s="92" t="e">
        <f>'Список домов'!#REF!-J34-X425</f>
        <v>#REF!</v>
      </c>
      <c r="K521" s="92" t="e">
        <f>'Список домов'!#REF!-K34-O425</f>
        <v>#REF!</v>
      </c>
      <c r="L521" s="92" t="e">
        <f>'Список домов'!#REF!-L34-AN425</f>
        <v>#REF!</v>
      </c>
      <c r="M521" s="92" t="e">
        <f>'Список домов'!#REF!-G425</f>
        <v>#REF!</v>
      </c>
      <c r="N521" s="92" t="e">
        <f>'Список домов'!#REF!-M34-N34-O34-H425-I425-J425</f>
        <v>#REF!</v>
      </c>
      <c r="O521" s="92" t="e">
        <f>'Список домов'!#REF!-P34-BC425-C425</f>
        <v>#REF!</v>
      </c>
      <c r="P521" s="92" t="e">
        <f>'Список домов'!#REF!-AV425-BJ425</f>
        <v>#REF!</v>
      </c>
      <c r="Q521" s="92" t="e">
        <f>'Список домов'!#REF!-Q34-AR425-AS425</f>
        <v>#REF!</v>
      </c>
      <c r="R521" s="92" t="e">
        <f t="shared" si="17"/>
        <v>#REF!</v>
      </c>
      <c r="S521" s="92">
        <v>140725.57</v>
      </c>
      <c r="T521" s="92" t="e">
        <f t="shared" si="14"/>
        <v>#REF!</v>
      </c>
    </row>
    <row r="522" spans="2:22" x14ac:dyDescent="0.25">
      <c r="B522" s="90" t="s">
        <v>33</v>
      </c>
      <c r="C522" s="91" t="e">
        <f>'Список домов'!#REF!-C35-AA426</f>
        <v>#REF!</v>
      </c>
      <c r="D522" s="91" t="e">
        <f>'Список домов'!#REF!-D35-L426</f>
        <v>#REF!</v>
      </c>
      <c r="E522" s="92" t="e">
        <f>'Список домов'!#REF!-E35-W426</f>
        <v>#REF!</v>
      </c>
      <c r="F522" s="92" t="e">
        <f>'Список домов'!#REF!-F35-AL426</f>
        <v>#REF!</v>
      </c>
      <c r="G522" s="92" t="e">
        <f>'Список домов'!#REF!-G35-T426</f>
        <v>#REF!</v>
      </c>
      <c r="H522" s="92" t="e">
        <f>'Список домов'!#REF!-H35-M426</f>
        <v>#REF!</v>
      </c>
      <c r="I522" s="92" t="e">
        <f>'Список домов'!#REF!-I35-N426</f>
        <v>#REF!</v>
      </c>
      <c r="J522" s="92" t="e">
        <f>'Список домов'!#REF!-J35-X426</f>
        <v>#REF!</v>
      </c>
      <c r="K522" s="92" t="e">
        <f>'Список домов'!#REF!-K35-O426</f>
        <v>#REF!</v>
      </c>
      <c r="L522" s="92" t="e">
        <f>'Список домов'!#REF!-L35-AN426</f>
        <v>#REF!</v>
      </c>
      <c r="M522" s="92" t="e">
        <f>'Список домов'!#REF!-G426</f>
        <v>#REF!</v>
      </c>
      <c r="N522" s="92" t="e">
        <f>'Список домов'!#REF!-M35-N35-O35-H426-I426-J426</f>
        <v>#REF!</v>
      </c>
      <c r="O522" s="92" t="e">
        <f>'Список домов'!#REF!-P35-BC426-C426</f>
        <v>#REF!</v>
      </c>
      <c r="P522" s="92" t="e">
        <f>'Список домов'!#REF!-AV426-BJ426</f>
        <v>#REF!</v>
      </c>
      <c r="Q522" s="92" t="e">
        <f>'Список домов'!#REF!-Q35-AR426-AS426</f>
        <v>#REF!</v>
      </c>
      <c r="R522" s="92" t="e">
        <f t="shared" si="17"/>
        <v>#REF!</v>
      </c>
      <c r="S522" s="92">
        <v>65518.289999999994</v>
      </c>
      <c r="T522" s="92" t="e">
        <f t="shared" si="14"/>
        <v>#REF!</v>
      </c>
    </row>
    <row r="523" spans="2:22" x14ac:dyDescent="0.25">
      <c r="B523" s="90" t="s">
        <v>34</v>
      </c>
      <c r="C523" s="91" t="e">
        <f>'Список домов'!#REF!-C36-AA427</f>
        <v>#REF!</v>
      </c>
      <c r="D523" s="91" t="e">
        <f>'Список домов'!#REF!-D36-L427</f>
        <v>#REF!</v>
      </c>
      <c r="E523" s="92" t="e">
        <f>'Список домов'!#REF!-E36-W427</f>
        <v>#REF!</v>
      </c>
      <c r="F523" s="92" t="e">
        <f>'Список домов'!#REF!-F36-AL427</f>
        <v>#REF!</v>
      </c>
      <c r="G523" s="92" t="e">
        <f>'Список домов'!#REF!-G36-T427</f>
        <v>#REF!</v>
      </c>
      <c r="H523" s="92" t="e">
        <f>'Список домов'!#REF!-H36-M427</f>
        <v>#REF!</v>
      </c>
      <c r="I523" s="92" t="e">
        <f>'Список домов'!#REF!-I36-N427</f>
        <v>#REF!</v>
      </c>
      <c r="J523" s="92" t="e">
        <f>'Список домов'!#REF!-J36-X427</f>
        <v>#REF!</v>
      </c>
      <c r="K523" s="92" t="e">
        <f>'Список домов'!#REF!-K36-O427</f>
        <v>#REF!</v>
      </c>
      <c r="L523" s="92" t="e">
        <f>'Список домов'!#REF!-L36-AN427</f>
        <v>#REF!</v>
      </c>
      <c r="M523" s="92" t="e">
        <f>'Список домов'!#REF!-G427</f>
        <v>#REF!</v>
      </c>
      <c r="N523" s="92" t="e">
        <f>'Список домов'!#REF!-M36-N36-O36-H427-I427-J427</f>
        <v>#REF!</v>
      </c>
      <c r="O523" s="92" t="e">
        <f>'Список домов'!#REF!-P36-BC427-C427</f>
        <v>#REF!</v>
      </c>
      <c r="P523" s="92" t="e">
        <f>'Список домов'!#REF!-AV427-BJ427</f>
        <v>#REF!</v>
      </c>
      <c r="Q523" s="92" t="e">
        <f>'Список домов'!#REF!-Q36-AR427-AS427</f>
        <v>#REF!</v>
      </c>
      <c r="R523" s="92" t="e">
        <f t="shared" si="17"/>
        <v>#REF!</v>
      </c>
      <c r="S523" s="92">
        <v>45725.81</v>
      </c>
      <c r="T523" s="92" t="e">
        <f t="shared" si="14"/>
        <v>#REF!</v>
      </c>
    </row>
    <row r="524" spans="2:22" x14ac:dyDescent="0.25">
      <c r="B524" s="90" t="s">
        <v>35</v>
      </c>
      <c r="C524" s="91" t="e">
        <f>'Список домов'!#REF!-C37-AA428</f>
        <v>#REF!</v>
      </c>
      <c r="D524" s="91" t="e">
        <f>'Список домов'!#REF!-D37-L428</f>
        <v>#REF!</v>
      </c>
      <c r="E524" s="92" t="e">
        <f>'Список домов'!#REF!-E37-W428</f>
        <v>#REF!</v>
      </c>
      <c r="F524" s="92" t="e">
        <f>'Список домов'!#REF!-F37-AL428</f>
        <v>#REF!</v>
      </c>
      <c r="G524" s="92" t="e">
        <f>'Список домов'!#REF!-G37-T428</f>
        <v>#REF!</v>
      </c>
      <c r="H524" s="92" t="e">
        <f>'Список домов'!#REF!-H37-M428</f>
        <v>#REF!</v>
      </c>
      <c r="I524" s="92" t="e">
        <f>'Список домов'!#REF!-I37-N428</f>
        <v>#REF!</v>
      </c>
      <c r="J524" s="92" t="e">
        <f>'Список домов'!#REF!-J37-X428</f>
        <v>#REF!</v>
      </c>
      <c r="K524" s="92" t="e">
        <f>'Список домов'!#REF!-K37-O428</f>
        <v>#REF!</v>
      </c>
      <c r="L524" s="92" t="e">
        <f>'Список домов'!#REF!-L37-AN428</f>
        <v>#REF!</v>
      </c>
      <c r="M524" s="92" t="e">
        <f>'Список домов'!#REF!-G428</f>
        <v>#REF!</v>
      </c>
      <c r="N524" s="92" t="e">
        <f>'Список домов'!#REF!-M37-N37-O37-H428-I428-J428</f>
        <v>#REF!</v>
      </c>
      <c r="O524" s="92" t="e">
        <f>'Список домов'!#REF!-P37-BC428-C428</f>
        <v>#REF!</v>
      </c>
      <c r="P524" s="92" t="e">
        <f>'Список домов'!#REF!-AV428-BJ428</f>
        <v>#REF!</v>
      </c>
      <c r="Q524" s="92" t="e">
        <f>'Список домов'!#REF!-Q37-AR428-AS428</f>
        <v>#REF!</v>
      </c>
      <c r="R524" s="92" t="e">
        <f t="shared" si="17"/>
        <v>#REF!</v>
      </c>
      <c r="S524" s="92">
        <v>150899.95000000001</v>
      </c>
      <c r="T524" s="92" t="e">
        <f t="shared" si="14"/>
        <v>#REF!</v>
      </c>
      <c r="U524" s="132"/>
    </row>
    <row r="525" spans="2:22" x14ac:dyDescent="0.25">
      <c r="B525" s="90" t="s">
        <v>36</v>
      </c>
      <c r="C525" s="91" t="e">
        <f>'Список домов'!#REF!-C38-AA429</f>
        <v>#REF!</v>
      </c>
      <c r="D525" s="91" t="e">
        <f>'Список домов'!#REF!-D38-L429</f>
        <v>#REF!</v>
      </c>
      <c r="E525" s="92" t="e">
        <f>'Список домов'!#REF!-E38-W429</f>
        <v>#REF!</v>
      </c>
      <c r="F525" s="92" t="e">
        <f>'Список домов'!#REF!-F38-AL429</f>
        <v>#REF!</v>
      </c>
      <c r="G525" s="92" t="e">
        <f>'Список домов'!#REF!-G38-T429</f>
        <v>#REF!</v>
      </c>
      <c r="H525" s="92" t="e">
        <f>'Список домов'!#REF!-H38-M429</f>
        <v>#REF!</v>
      </c>
      <c r="I525" s="92" t="e">
        <f>'Список домов'!#REF!-I38-N429</f>
        <v>#REF!</v>
      </c>
      <c r="J525" s="92" t="e">
        <f>'Список домов'!#REF!-J38-X429</f>
        <v>#REF!</v>
      </c>
      <c r="K525" s="92" t="e">
        <f>'Список домов'!#REF!-K38-O429</f>
        <v>#REF!</v>
      </c>
      <c r="L525" s="92" t="e">
        <f>'Список домов'!#REF!-L38-AN429</f>
        <v>#REF!</v>
      </c>
      <c r="M525" s="92" t="e">
        <f>'Список домов'!#REF!-G429</f>
        <v>#REF!</v>
      </c>
      <c r="N525" s="92" t="e">
        <f>'Список домов'!#REF!-M38-N38-O38-H429-I429-J429</f>
        <v>#REF!</v>
      </c>
      <c r="O525" s="92" t="e">
        <f>'Список домов'!#REF!-P38-BC429-C429</f>
        <v>#REF!</v>
      </c>
      <c r="P525" s="92" t="e">
        <f>'Список домов'!#REF!-AV429-BJ429</f>
        <v>#REF!</v>
      </c>
      <c r="Q525" s="92" t="e">
        <f>'Список домов'!#REF!-Q38-AR429-AS429</f>
        <v>#REF!</v>
      </c>
      <c r="R525" s="92" t="e">
        <f t="shared" si="17"/>
        <v>#REF!</v>
      </c>
      <c r="S525" s="92">
        <v>25906.89</v>
      </c>
      <c r="T525" s="92" t="e">
        <f t="shared" si="14"/>
        <v>#REF!</v>
      </c>
    </row>
    <row r="526" spans="2:22" x14ac:dyDescent="0.25">
      <c r="B526" s="90" t="s">
        <v>37</v>
      </c>
      <c r="C526" s="91" t="e">
        <f>'Список домов'!#REF!-C39-AA430</f>
        <v>#REF!</v>
      </c>
      <c r="D526" s="91" t="e">
        <f>'Список домов'!#REF!-D39-L430</f>
        <v>#REF!</v>
      </c>
      <c r="E526" s="92" t="e">
        <f>'Список домов'!#REF!-E39-W430</f>
        <v>#REF!</v>
      </c>
      <c r="F526" s="92" t="e">
        <f>'Список домов'!#REF!-F39-AL430</f>
        <v>#REF!</v>
      </c>
      <c r="G526" s="92" t="e">
        <f>'Список домов'!#REF!-G39-T430</f>
        <v>#REF!</v>
      </c>
      <c r="H526" s="92" t="e">
        <f>'Список домов'!#REF!-H39-M430</f>
        <v>#REF!</v>
      </c>
      <c r="I526" s="92" t="e">
        <f>'Список домов'!#REF!-I39-N430</f>
        <v>#REF!</v>
      </c>
      <c r="J526" s="92" t="e">
        <f>'Список домов'!#REF!-J39-X430</f>
        <v>#REF!</v>
      </c>
      <c r="K526" s="92" t="e">
        <f>'Список домов'!#REF!-K39-O430</f>
        <v>#REF!</v>
      </c>
      <c r="L526" s="92" t="e">
        <f>'Список домов'!#REF!-L39-AN430</f>
        <v>#REF!</v>
      </c>
      <c r="M526" s="92" t="e">
        <f>'Список домов'!#REF!-G430</f>
        <v>#REF!</v>
      </c>
      <c r="N526" s="92" t="e">
        <f>'Список домов'!#REF!-M39-N39-O39-H430-I430-J430</f>
        <v>#REF!</v>
      </c>
      <c r="O526" s="92" t="e">
        <f>'Список домов'!#REF!-P39-BC430-C430</f>
        <v>#REF!</v>
      </c>
      <c r="P526" s="92" t="e">
        <f>'Список домов'!#REF!-AV430-BJ430</f>
        <v>#REF!</v>
      </c>
      <c r="Q526" s="92" t="e">
        <f>'Список домов'!#REF!-Q39-AR430-AS430</f>
        <v>#REF!</v>
      </c>
      <c r="R526" s="92" t="e">
        <f t="shared" si="17"/>
        <v>#REF!</v>
      </c>
      <c r="S526" s="92">
        <v>0</v>
      </c>
      <c r="T526" s="92" t="e">
        <f t="shared" si="14"/>
        <v>#REF!</v>
      </c>
    </row>
    <row r="527" spans="2:22" x14ac:dyDescent="0.25">
      <c r="B527" s="90" t="s">
        <v>38</v>
      </c>
      <c r="C527" s="91" t="e">
        <f>'Список домов'!#REF!-C40-AA431</f>
        <v>#REF!</v>
      </c>
      <c r="D527" s="91" t="e">
        <f>'Список домов'!#REF!-D40-L431</f>
        <v>#REF!</v>
      </c>
      <c r="E527" s="92" t="e">
        <f>'Список домов'!#REF!-E40-W431</f>
        <v>#REF!</v>
      </c>
      <c r="F527" s="92" t="e">
        <f>'Список домов'!#REF!-F40-AL431</f>
        <v>#REF!</v>
      </c>
      <c r="G527" s="92" t="e">
        <f>'Список домов'!#REF!-G40-T431</f>
        <v>#REF!</v>
      </c>
      <c r="H527" s="92" t="e">
        <f>'Список домов'!#REF!-H40-M431</f>
        <v>#REF!</v>
      </c>
      <c r="I527" s="92" t="e">
        <f>'Список домов'!#REF!-I40-N431</f>
        <v>#REF!</v>
      </c>
      <c r="J527" s="92" t="e">
        <f>'Список домов'!#REF!-J40-X431</f>
        <v>#REF!</v>
      </c>
      <c r="K527" s="92" t="e">
        <f>'Список домов'!#REF!-K40-O431</f>
        <v>#REF!</v>
      </c>
      <c r="L527" s="92" t="e">
        <f>'Список домов'!#REF!-L40-AN431</f>
        <v>#REF!</v>
      </c>
      <c r="M527" s="92" t="e">
        <f>'Список домов'!#REF!-G431</f>
        <v>#REF!</v>
      </c>
      <c r="N527" s="92" t="e">
        <f>'Список домов'!#REF!-M40-N40-O40-H431-I431-J431</f>
        <v>#REF!</v>
      </c>
      <c r="O527" s="92" t="e">
        <f>'Список домов'!#REF!-P40-BC431-C431</f>
        <v>#REF!</v>
      </c>
      <c r="P527" s="92" t="e">
        <f>'Список домов'!#REF!-AV431-BJ431</f>
        <v>#REF!</v>
      </c>
      <c r="Q527" s="92" t="e">
        <f>'Список домов'!#REF!-Q40-AR431-AS431</f>
        <v>#REF!</v>
      </c>
      <c r="R527" s="92" t="e">
        <f t="shared" ref="R527:R561" si="18">SUM(C527:Q527)</f>
        <v>#REF!</v>
      </c>
      <c r="S527" s="92">
        <v>0</v>
      </c>
      <c r="T527" s="92" t="e">
        <f t="shared" si="14"/>
        <v>#REF!</v>
      </c>
    </row>
    <row r="528" spans="2:22" x14ac:dyDescent="0.25">
      <c r="B528" s="90" t="s">
        <v>39</v>
      </c>
      <c r="C528" s="91" t="e">
        <f>'Список домов'!#REF!-C41-AA432</f>
        <v>#REF!</v>
      </c>
      <c r="D528" s="91" t="e">
        <f>'Список домов'!#REF!-D41-L432</f>
        <v>#REF!</v>
      </c>
      <c r="E528" s="92" t="e">
        <f>'Список домов'!#REF!-E41-W432</f>
        <v>#REF!</v>
      </c>
      <c r="F528" s="92" t="e">
        <f>'Список домов'!#REF!-F41-AL432</f>
        <v>#REF!</v>
      </c>
      <c r="G528" s="92" t="e">
        <f>'Список домов'!#REF!-G41-T432</f>
        <v>#REF!</v>
      </c>
      <c r="H528" s="92" t="e">
        <f>'Список домов'!#REF!-H41-M432</f>
        <v>#REF!</v>
      </c>
      <c r="I528" s="92" t="e">
        <f>'Список домов'!#REF!-I41-N432</f>
        <v>#REF!</v>
      </c>
      <c r="J528" s="92" t="e">
        <f>'Список домов'!#REF!-J41-X432</f>
        <v>#REF!</v>
      </c>
      <c r="K528" s="92" t="e">
        <f>'Список домов'!#REF!-K41-O432</f>
        <v>#REF!</v>
      </c>
      <c r="L528" s="92" t="e">
        <f>'Список домов'!#REF!-L41-AN432</f>
        <v>#REF!</v>
      </c>
      <c r="M528" s="92" t="e">
        <f>'Список домов'!#REF!-G432</f>
        <v>#REF!</v>
      </c>
      <c r="N528" s="92" t="e">
        <f>'Список домов'!#REF!-M41-N41-O41-H432-I432-J432</f>
        <v>#REF!</v>
      </c>
      <c r="O528" s="92" t="e">
        <f>'Список домов'!#REF!-P41-BC432-C432</f>
        <v>#REF!</v>
      </c>
      <c r="P528" s="92" t="e">
        <f>'Список домов'!#REF!-AV432-BJ432</f>
        <v>#REF!</v>
      </c>
      <c r="Q528" s="92" t="e">
        <f>'Список домов'!#REF!-Q41-AR432-AS432</f>
        <v>#REF!</v>
      </c>
      <c r="R528" s="92" t="e">
        <f t="shared" si="18"/>
        <v>#REF!</v>
      </c>
      <c r="S528" s="92">
        <v>11881.24</v>
      </c>
      <c r="T528" s="92" t="e">
        <f t="shared" si="14"/>
        <v>#REF!</v>
      </c>
    </row>
    <row r="529" spans="2:20" x14ac:dyDescent="0.25">
      <c r="B529" s="90" t="s">
        <v>40</v>
      </c>
      <c r="C529" s="91" t="e">
        <f>'Список домов'!#REF!-C42-AA433</f>
        <v>#REF!</v>
      </c>
      <c r="D529" s="91" t="e">
        <f>'Список домов'!#REF!-D42-L433</f>
        <v>#REF!</v>
      </c>
      <c r="E529" s="92" t="e">
        <f>'Список домов'!#REF!-E42-W433</f>
        <v>#REF!</v>
      </c>
      <c r="F529" s="92" t="e">
        <f>'Список домов'!#REF!-F42-AL433</f>
        <v>#REF!</v>
      </c>
      <c r="G529" s="92" t="e">
        <f>'Список домов'!#REF!-G42-T433</f>
        <v>#REF!</v>
      </c>
      <c r="H529" s="92" t="e">
        <f>'Список домов'!#REF!-H42-M433</f>
        <v>#REF!</v>
      </c>
      <c r="I529" s="92" t="e">
        <f>'Список домов'!#REF!-I42-N433</f>
        <v>#REF!</v>
      </c>
      <c r="J529" s="92" t="e">
        <f>'Список домов'!#REF!-J42-X433</f>
        <v>#REF!</v>
      </c>
      <c r="K529" s="92" t="e">
        <f>'Список домов'!#REF!-K42-O433</f>
        <v>#REF!</v>
      </c>
      <c r="L529" s="92" t="e">
        <f>'Список домов'!#REF!-L42-AN433</f>
        <v>#REF!</v>
      </c>
      <c r="M529" s="92" t="e">
        <f>'Список домов'!#REF!-G433</f>
        <v>#REF!</v>
      </c>
      <c r="N529" s="92" t="e">
        <f>'Список домов'!#REF!-M42-N42-O42-H433-I433-J433</f>
        <v>#REF!</v>
      </c>
      <c r="O529" s="92" t="e">
        <f>'Список домов'!#REF!-P42-BC433-C433</f>
        <v>#REF!</v>
      </c>
      <c r="P529" s="92" t="e">
        <f>'Список домов'!#REF!-AV433-BJ433</f>
        <v>#REF!</v>
      </c>
      <c r="Q529" s="92" t="e">
        <f>'Список домов'!#REF!-Q42-AR433-AS433</f>
        <v>#REF!</v>
      </c>
      <c r="R529" s="92" t="e">
        <f t="shared" si="18"/>
        <v>#REF!</v>
      </c>
      <c r="S529" s="92">
        <v>0</v>
      </c>
      <c r="T529" s="92" t="e">
        <f t="shared" si="14"/>
        <v>#REF!</v>
      </c>
    </row>
    <row r="530" spans="2:20" x14ac:dyDescent="0.25">
      <c r="B530" s="90" t="s">
        <v>41</v>
      </c>
      <c r="C530" s="91" t="e">
        <f>'Список домов'!#REF!-C43-AA434</f>
        <v>#REF!</v>
      </c>
      <c r="D530" s="91" t="e">
        <f>'Список домов'!#REF!-D43-L434</f>
        <v>#REF!</v>
      </c>
      <c r="E530" s="92" t="e">
        <f>'Список домов'!#REF!-E43-W434</f>
        <v>#REF!</v>
      </c>
      <c r="F530" s="92" t="e">
        <f>'Список домов'!#REF!-F43-AL434</f>
        <v>#REF!</v>
      </c>
      <c r="G530" s="92" t="e">
        <f>'Список домов'!#REF!-G43-T434</f>
        <v>#REF!</v>
      </c>
      <c r="H530" s="92" t="e">
        <f>'Список домов'!#REF!-H43-M434</f>
        <v>#REF!</v>
      </c>
      <c r="I530" s="92" t="e">
        <f>'Список домов'!#REF!-I43-N434</f>
        <v>#REF!</v>
      </c>
      <c r="J530" s="92" t="e">
        <f>'Список домов'!#REF!-J43-X434</f>
        <v>#REF!</v>
      </c>
      <c r="K530" s="92" t="e">
        <f>'Список домов'!#REF!-K43-O434</f>
        <v>#REF!</v>
      </c>
      <c r="L530" s="92" t="e">
        <f>'Список домов'!#REF!-L43-AN434</f>
        <v>#REF!</v>
      </c>
      <c r="M530" s="92" t="e">
        <f>'Список домов'!#REF!-G434</f>
        <v>#REF!</v>
      </c>
      <c r="N530" s="92" t="e">
        <f>'Список домов'!#REF!-M43-N43-O43-H434-I434-J434</f>
        <v>#REF!</v>
      </c>
      <c r="O530" s="92" t="e">
        <f>'Список домов'!#REF!-P43-BC434-C434</f>
        <v>#REF!</v>
      </c>
      <c r="P530" s="92" t="e">
        <f>'Список домов'!#REF!-AV434-BJ434</f>
        <v>#REF!</v>
      </c>
      <c r="Q530" s="92" t="e">
        <f>'Список домов'!#REF!-Q43-AR434-AS434</f>
        <v>#REF!</v>
      </c>
      <c r="R530" s="92" t="e">
        <f t="shared" si="18"/>
        <v>#REF!</v>
      </c>
      <c r="S530" s="92">
        <v>47420.41</v>
      </c>
      <c r="T530" s="92" t="e">
        <f t="shared" si="14"/>
        <v>#REF!</v>
      </c>
    </row>
    <row r="531" spans="2:20" x14ac:dyDescent="0.25">
      <c r="B531" s="90" t="s">
        <v>42</v>
      </c>
      <c r="C531" s="91" t="e">
        <f>'Список домов'!#REF!-C44-AA435</f>
        <v>#REF!</v>
      </c>
      <c r="D531" s="91" t="e">
        <f>'Список домов'!#REF!-D44-L435</f>
        <v>#REF!</v>
      </c>
      <c r="E531" s="92" t="e">
        <f>'Список домов'!#REF!-E44-W435</f>
        <v>#REF!</v>
      </c>
      <c r="F531" s="92" t="e">
        <f>'Список домов'!#REF!-F44-AL435</f>
        <v>#REF!</v>
      </c>
      <c r="G531" s="92" t="e">
        <f>'Список домов'!#REF!-G44-T435</f>
        <v>#REF!</v>
      </c>
      <c r="H531" s="92" t="e">
        <f>'Список домов'!#REF!-H44-M435</f>
        <v>#REF!</v>
      </c>
      <c r="I531" s="92" t="e">
        <f>'Список домов'!#REF!-I44-N435</f>
        <v>#REF!</v>
      </c>
      <c r="J531" s="92" t="e">
        <f>'Список домов'!#REF!-J44-X435</f>
        <v>#REF!</v>
      </c>
      <c r="K531" s="92" t="e">
        <f>'Список домов'!#REF!-K44-O435</f>
        <v>#REF!</v>
      </c>
      <c r="L531" s="92" t="e">
        <f>'Список домов'!#REF!-L44-AN435</f>
        <v>#REF!</v>
      </c>
      <c r="M531" s="92" t="e">
        <f>'Список домов'!#REF!-G435</f>
        <v>#REF!</v>
      </c>
      <c r="N531" s="92" t="e">
        <f>'Список домов'!#REF!-M44-N44-O44-H435-I435-J435</f>
        <v>#REF!</v>
      </c>
      <c r="O531" s="92" t="e">
        <f>'Список домов'!#REF!-P44-BC435-C435</f>
        <v>#REF!</v>
      </c>
      <c r="P531" s="92" t="e">
        <f>'Список домов'!#REF!-AV435-BJ435</f>
        <v>#REF!</v>
      </c>
      <c r="Q531" s="92" t="e">
        <f>'Список домов'!#REF!-Q44-AR435-AS435</f>
        <v>#REF!</v>
      </c>
      <c r="R531" s="92" t="e">
        <f t="shared" si="18"/>
        <v>#REF!</v>
      </c>
      <c r="S531" s="92">
        <v>139332.84999999998</v>
      </c>
      <c r="T531" s="92" t="e">
        <f t="shared" si="14"/>
        <v>#REF!</v>
      </c>
    </row>
    <row r="532" spans="2:20" x14ac:dyDescent="0.25">
      <c r="B532" s="90" t="s">
        <v>43</v>
      </c>
      <c r="C532" s="91" t="e">
        <f>'Список домов'!#REF!-C45-AA436</f>
        <v>#REF!</v>
      </c>
      <c r="D532" s="91" t="e">
        <f>'Список домов'!#REF!-D45-L436</f>
        <v>#REF!</v>
      </c>
      <c r="E532" s="92" t="e">
        <f>'Список домов'!#REF!-E45-W436</f>
        <v>#REF!</v>
      </c>
      <c r="F532" s="92" t="e">
        <f>'Список домов'!#REF!-F45-AL436</f>
        <v>#REF!</v>
      </c>
      <c r="G532" s="92" t="e">
        <f>'Список домов'!#REF!-G45-T436</f>
        <v>#REF!</v>
      </c>
      <c r="H532" s="92" t="e">
        <f>'Список домов'!#REF!-H45-M436</f>
        <v>#REF!</v>
      </c>
      <c r="I532" s="92" t="e">
        <f>'Список домов'!#REF!-I45-N436</f>
        <v>#REF!</v>
      </c>
      <c r="J532" s="92" t="e">
        <f>'Список домов'!#REF!-J45-X436</f>
        <v>#REF!</v>
      </c>
      <c r="K532" s="92" t="e">
        <f>'Список домов'!#REF!-K45-O436</f>
        <v>#REF!</v>
      </c>
      <c r="L532" s="92" t="e">
        <f>'Список домов'!#REF!-L45-AN436</f>
        <v>#REF!</v>
      </c>
      <c r="M532" s="92" t="e">
        <f>'Список домов'!#REF!-G436</f>
        <v>#REF!</v>
      </c>
      <c r="N532" s="92" t="e">
        <f>'Список домов'!#REF!-M45-N45-O45-H436-I436-J436</f>
        <v>#REF!</v>
      </c>
      <c r="O532" s="92" t="e">
        <f>'Список домов'!#REF!-P45-BC436-C436</f>
        <v>#REF!</v>
      </c>
      <c r="P532" s="92" t="e">
        <f>'Список домов'!#REF!-AV436-BJ436</f>
        <v>#REF!</v>
      </c>
      <c r="Q532" s="92" t="e">
        <f>'Список домов'!#REF!-Q45-AR436-AS436</f>
        <v>#REF!</v>
      </c>
      <c r="R532" s="92" t="e">
        <f t="shared" si="18"/>
        <v>#REF!</v>
      </c>
      <c r="S532" s="92">
        <v>4650.4400000000005</v>
      </c>
      <c r="T532" s="92" t="e">
        <f t="shared" si="14"/>
        <v>#REF!</v>
      </c>
    </row>
    <row r="533" spans="2:20" x14ac:dyDescent="0.25">
      <c r="B533" s="90" t="s">
        <v>44</v>
      </c>
      <c r="C533" s="91" t="e">
        <f>'Список домов'!#REF!-C46-AA437</f>
        <v>#REF!</v>
      </c>
      <c r="D533" s="91" t="e">
        <f>'Список домов'!#REF!-D46-L437</f>
        <v>#REF!</v>
      </c>
      <c r="E533" s="92" t="e">
        <f>'Список домов'!#REF!-E46-W437</f>
        <v>#REF!</v>
      </c>
      <c r="F533" s="92" t="e">
        <f>'Список домов'!#REF!-F46-AL437</f>
        <v>#REF!</v>
      </c>
      <c r="G533" s="92" t="e">
        <f>'Список домов'!#REF!-G46-T437</f>
        <v>#REF!</v>
      </c>
      <c r="H533" s="92" t="e">
        <f>'Список домов'!#REF!-H46-M437</f>
        <v>#REF!</v>
      </c>
      <c r="I533" s="92" t="e">
        <f>'Список домов'!#REF!-I46-N437</f>
        <v>#REF!</v>
      </c>
      <c r="J533" s="92" t="e">
        <f>'Список домов'!#REF!-J46-X437</f>
        <v>#REF!</v>
      </c>
      <c r="K533" s="92" t="e">
        <f>'Список домов'!#REF!-K46-O437</f>
        <v>#REF!</v>
      </c>
      <c r="L533" s="92" t="e">
        <f>'Список домов'!#REF!-L46-AN437</f>
        <v>#REF!</v>
      </c>
      <c r="M533" s="92" t="e">
        <f>'Список домов'!#REF!-G437</f>
        <v>#REF!</v>
      </c>
      <c r="N533" s="92" t="e">
        <f>'Список домов'!#REF!-M46-N46-O46-H437-I437-J437</f>
        <v>#REF!</v>
      </c>
      <c r="O533" s="92" t="e">
        <f>'Список домов'!#REF!-P46-BC437-C437</f>
        <v>#REF!</v>
      </c>
      <c r="P533" s="92" t="e">
        <f>'Список домов'!#REF!-AV437-BJ437</f>
        <v>#REF!</v>
      </c>
      <c r="Q533" s="92" t="e">
        <f>'Список домов'!#REF!-Q46-AR437-AS437</f>
        <v>#REF!</v>
      </c>
      <c r="R533" s="92" t="e">
        <f t="shared" si="18"/>
        <v>#REF!</v>
      </c>
      <c r="S533" s="92">
        <v>0</v>
      </c>
      <c r="T533" s="92" t="e">
        <f t="shared" si="14"/>
        <v>#REF!</v>
      </c>
    </row>
    <row r="534" spans="2:20" x14ac:dyDescent="0.25">
      <c r="B534" s="90" t="s">
        <v>45</v>
      </c>
      <c r="C534" s="91" t="e">
        <f>'Список домов'!#REF!-C47-AA438</f>
        <v>#REF!</v>
      </c>
      <c r="D534" s="91" t="e">
        <f>'Список домов'!#REF!-D47-L438</f>
        <v>#REF!</v>
      </c>
      <c r="E534" s="92" t="e">
        <f>'Список домов'!#REF!-E47-W438</f>
        <v>#REF!</v>
      </c>
      <c r="F534" s="92" t="e">
        <f>'Список домов'!#REF!-F47-AL438</f>
        <v>#REF!</v>
      </c>
      <c r="G534" s="92" t="e">
        <f>'Список домов'!#REF!-G47-T438</f>
        <v>#REF!</v>
      </c>
      <c r="H534" s="92" t="e">
        <f>'Список домов'!#REF!-H47-M438</f>
        <v>#REF!</v>
      </c>
      <c r="I534" s="92" t="e">
        <f>'Список домов'!#REF!-I47-N438</f>
        <v>#REF!</v>
      </c>
      <c r="J534" s="92" t="e">
        <f>'Список домов'!#REF!-J47-X438</f>
        <v>#REF!</v>
      </c>
      <c r="K534" s="92" t="e">
        <f>'Список домов'!#REF!-K47-O438</f>
        <v>#REF!</v>
      </c>
      <c r="L534" s="92" t="e">
        <f>'Список домов'!#REF!-L47-AN438</f>
        <v>#REF!</v>
      </c>
      <c r="M534" s="92" t="e">
        <f>'Список домов'!#REF!-G438</f>
        <v>#REF!</v>
      </c>
      <c r="N534" s="92" t="e">
        <f>'Список домов'!#REF!-M47-N47-O47-H438-I438-J438</f>
        <v>#REF!</v>
      </c>
      <c r="O534" s="92" t="e">
        <f>'Список домов'!#REF!-P47-BC438-C438</f>
        <v>#REF!</v>
      </c>
      <c r="P534" s="92" t="e">
        <f>'Список домов'!#REF!-AV438-BJ438</f>
        <v>#REF!</v>
      </c>
      <c r="Q534" s="92" t="e">
        <f>'Список домов'!#REF!-Q47-AR438-AS438</f>
        <v>#REF!</v>
      </c>
      <c r="R534" s="92" t="e">
        <f t="shared" si="18"/>
        <v>#REF!</v>
      </c>
      <c r="S534" s="92">
        <v>24201.13</v>
      </c>
      <c r="T534" s="92" t="e">
        <f t="shared" si="14"/>
        <v>#REF!</v>
      </c>
    </row>
    <row r="535" spans="2:20" x14ac:dyDescent="0.25">
      <c r="B535" s="90" t="s">
        <v>46</v>
      </c>
      <c r="C535" s="91" t="e">
        <f>'Список домов'!#REF!-C48-AA439</f>
        <v>#REF!</v>
      </c>
      <c r="D535" s="91" t="e">
        <f>'Список домов'!#REF!-D48-L439</f>
        <v>#REF!</v>
      </c>
      <c r="E535" s="92" t="e">
        <f>'Список домов'!#REF!-E48-W439</f>
        <v>#REF!</v>
      </c>
      <c r="F535" s="92" t="e">
        <f>'Список домов'!#REF!-F48-AL439</f>
        <v>#REF!</v>
      </c>
      <c r="G535" s="92" t="e">
        <f>'Список домов'!#REF!-G48-T439</f>
        <v>#REF!</v>
      </c>
      <c r="H535" s="92" t="e">
        <f>'Список домов'!#REF!-H48-M439</f>
        <v>#REF!</v>
      </c>
      <c r="I535" s="92" t="e">
        <f>'Список домов'!#REF!-I48-N439</f>
        <v>#REF!</v>
      </c>
      <c r="J535" s="92" t="e">
        <f>'Список домов'!#REF!-J48-X439</f>
        <v>#REF!</v>
      </c>
      <c r="K535" s="92" t="e">
        <f>'Список домов'!#REF!-K48-O439</f>
        <v>#REF!</v>
      </c>
      <c r="L535" s="92" t="e">
        <f>'Список домов'!#REF!-L48-AN439</f>
        <v>#REF!</v>
      </c>
      <c r="M535" s="92" t="e">
        <f>'Список домов'!#REF!-G439</f>
        <v>#REF!</v>
      </c>
      <c r="N535" s="92" t="e">
        <f>'Список домов'!#REF!-M48-N48-O48-H439-I439-J439</f>
        <v>#REF!</v>
      </c>
      <c r="O535" s="92" t="e">
        <f>'Список домов'!#REF!-P48-BC439-C439</f>
        <v>#REF!</v>
      </c>
      <c r="P535" s="92" t="e">
        <f>'Список домов'!#REF!-AV439-BJ439</f>
        <v>#REF!</v>
      </c>
      <c r="Q535" s="92" t="e">
        <f>'Список домов'!#REF!-Q48-AR439-AS439</f>
        <v>#REF!</v>
      </c>
      <c r="R535" s="92" t="e">
        <f t="shared" si="18"/>
        <v>#REF!</v>
      </c>
      <c r="S535" s="92">
        <v>74182.16</v>
      </c>
      <c r="T535" s="92" t="e">
        <f t="shared" si="14"/>
        <v>#REF!</v>
      </c>
    </row>
    <row r="536" spans="2:20" x14ac:dyDescent="0.25">
      <c r="B536" s="90" t="s">
        <v>47</v>
      </c>
      <c r="C536" s="91" t="e">
        <f>'Список домов'!#REF!-C49-AA440</f>
        <v>#REF!</v>
      </c>
      <c r="D536" s="91" t="e">
        <f>'Список домов'!#REF!-D49-L440</f>
        <v>#REF!</v>
      </c>
      <c r="E536" s="92" t="e">
        <f>'Список домов'!#REF!-E49-W440</f>
        <v>#REF!</v>
      </c>
      <c r="F536" s="92" t="e">
        <f>'Список домов'!#REF!-F49-AL440</f>
        <v>#REF!</v>
      </c>
      <c r="G536" s="92" t="e">
        <f>'Список домов'!#REF!-G49-T440</f>
        <v>#REF!</v>
      </c>
      <c r="H536" s="92" t="e">
        <f>'Список домов'!#REF!-H49-M440</f>
        <v>#REF!</v>
      </c>
      <c r="I536" s="92" t="e">
        <f>'Список домов'!#REF!-I49-N440</f>
        <v>#REF!</v>
      </c>
      <c r="J536" s="92" t="e">
        <f>'Список домов'!#REF!-J49-X440</f>
        <v>#REF!</v>
      </c>
      <c r="K536" s="92" t="e">
        <f>'Список домов'!#REF!-K49-O440</f>
        <v>#REF!</v>
      </c>
      <c r="L536" s="92" t="e">
        <f>'Список домов'!#REF!-L49-AN440</f>
        <v>#REF!</v>
      </c>
      <c r="M536" s="92" t="e">
        <f>'Список домов'!#REF!-G440</f>
        <v>#REF!</v>
      </c>
      <c r="N536" s="92" t="e">
        <f>'Список домов'!#REF!-M49-N49-O49-H440-I440-J440</f>
        <v>#REF!</v>
      </c>
      <c r="O536" s="92" t="e">
        <f>'Список домов'!#REF!-P49-BC440-C440</f>
        <v>#REF!</v>
      </c>
      <c r="P536" s="92" t="e">
        <f>'Список домов'!#REF!-AV440-BJ440</f>
        <v>#REF!</v>
      </c>
      <c r="Q536" s="92" t="e">
        <f>'Список домов'!#REF!-Q49-AR440-AS440</f>
        <v>#REF!</v>
      </c>
      <c r="R536" s="92" t="e">
        <f t="shared" si="18"/>
        <v>#REF!</v>
      </c>
      <c r="S536" s="92">
        <v>14791.780000000002</v>
      </c>
      <c r="T536" s="92" t="e">
        <f t="shared" si="14"/>
        <v>#REF!</v>
      </c>
    </row>
    <row r="537" spans="2:20" x14ac:dyDescent="0.25">
      <c r="B537" s="90" t="s">
        <v>298</v>
      </c>
      <c r="C537" s="91" t="e">
        <f>'Список домов'!#REF!-C50-AA441</f>
        <v>#REF!</v>
      </c>
      <c r="D537" s="91" t="e">
        <f>'Список домов'!#REF!-D50-L441</f>
        <v>#REF!</v>
      </c>
      <c r="E537" s="92" t="e">
        <f>'Список домов'!#REF!-E50-W441</f>
        <v>#REF!</v>
      </c>
      <c r="F537" s="92" t="e">
        <f>'Список домов'!#REF!-F50-AL441</f>
        <v>#REF!</v>
      </c>
      <c r="G537" s="92" t="e">
        <f>'Список домов'!#REF!-G50-T441</f>
        <v>#REF!</v>
      </c>
      <c r="H537" s="92" t="e">
        <f>'Список домов'!#REF!-H50-M441</f>
        <v>#REF!</v>
      </c>
      <c r="I537" s="92" t="e">
        <f>'Список домов'!#REF!-I50-N441</f>
        <v>#REF!</v>
      </c>
      <c r="J537" s="92" t="e">
        <f>'Список домов'!#REF!-J50-X441</f>
        <v>#REF!</v>
      </c>
      <c r="K537" s="92" t="e">
        <f>'Список домов'!#REF!-K50-O441</f>
        <v>#REF!</v>
      </c>
      <c r="L537" s="92" t="e">
        <f>'Список домов'!#REF!-L50-AN441</f>
        <v>#REF!</v>
      </c>
      <c r="M537" s="92" t="e">
        <f>'Список домов'!#REF!-G441</f>
        <v>#REF!</v>
      </c>
      <c r="N537" s="92" t="e">
        <f>'Список домов'!#REF!-M50-N50-O50-H441-I441-J441</f>
        <v>#REF!</v>
      </c>
      <c r="O537" s="92" t="e">
        <f>'Список домов'!#REF!-P50-BC441-C441</f>
        <v>#REF!</v>
      </c>
      <c r="P537" s="92" t="e">
        <f>'Список домов'!#REF!-AV441-BJ441</f>
        <v>#REF!</v>
      </c>
      <c r="Q537" s="92" t="e">
        <f>'Список домов'!#REF!-Q50-AR441-AS441</f>
        <v>#REF!</v>
      </c>
      <c r="R537" s="92" t="e">
        <f t="shared" si="18"/>
        <v>#REF!</v>
      </c>
      <c r="S537" s="92">
        <v>40267.729999999996</v>
      </c>
      <c r="T537" s="92" t="e">
        <f t="shared" si="14"/>
        <v>#REF!</v>
      </c>
    </row>
    <row r="538" spans="2:20" x14ac:dyDescent="0.25">
      <c r="B538" s="90" t="s">
        <v>48</v>
      </c>
      <c r="C538" s="91" t="e">
        <f>'Список домов'!#REF!-C51-AA442</f>
        <v>#REF!</v>
      </c>
      <c r="D538" s="91" t="e">
        <f>'Список домов'!#REF!-D51-L442</f>
        <v>#REF!</v>
      </c>
      <c r="E538" s="92" t="e">
        <f>'Список домов'!#REF!-E51-W442</f>
        <v>#REF!</v>
      </c>
      <c r="F538" s="92" t="e">
        <f>'Список домов'!#REF!-F51-AL442</f>
        <v>#REF!</v>
      </c>
      <c r="G538" s="92" t="e">
        <f>'Список домов'!#REF!-G51-T442</f>
        <v>#REF!</v>
      </c>
      <c r="H538" s="92" t="e">
        <f>'Список домов'!#REF!-H51-M442</f>
        <v>#REF!</v>
      </c>
      <c r="I538" s="92" t="e">
        <f>'Список домов'!#REF!-I51-N442</f>
        <v>#REF!</v>
      </c>
      <c r="J538" s="92" t="e">
        <f>'Список домов'!#REF!-J51-X442</f>
        <v>#REF!</v>
      </c>
      <c r="K538" s="92" t="e">
        <f>'Список домов'!#REF!-K51-O442</f>
        <v>#REF!</v>
      </c>
      <c r="L538" s="92" t="e">
        <f>'Список домов'!#REF!-L51-AN442</f>
        <v>#REF!</v>
      </c>
      <c r="M538" s="92" t="e">
        <f>'Список домов'!#REF!-G442</f>
        <v>#REF!</v>
      </c>
      <c r="N538" s="92" t="e">
        <f>'Список домов'!#REF!-M51-N51-O51-H442-I442-J442</f>
        <v>#REF!</v>
      </c>
      <c r="O538" s="92" t="e">
        <f>'Список домов'!#REF!-P51-BC442-C442</f>
        <v>#REF!</v>
      </c>
      <c r="P538" s="92" t="e">
        <f>'Список домов'!#REF!-AV442-BJ442</f>
        <v>#REF!</v>
      </c>
      <c r="Q538" s="92" t="e">
        <f>'Список домов'!#REF!-Q51-AR442-AS442</f>
        <v>#REF!</v>
      </c>
      <c r="R538" s="92" t="e">
        <f t="shared" si="18"/>
        <v>#REF!</v>
      </c>
      <c r="S538" s="92">
        <v>56886.439999999995</v>
      </c>
      <c r="T538" s="92" t="e">
        <f t="shared" si="14"/>
        <v>#REF!</v>
      </c>
    </row>
    <row r="539" spans="2:20" x14ac:dyDescent="0.25">
      <c r="B539" s="90" t="s">
        <v>49</v>
      </c>
      <c r="C539" s="91" t="e">
        <f>'Список домов'!#REF!-C52-AA443</f>
        <v>#REF!</v>
      </c>
      <c r="D539" s="91" t="e">
        <f>'Список домов'!#REF!-D52-L443</f>
        <v>#REF!</v>
      </c>
      <c r="E539" s="92" t="e">
        <f>'Список домов'!#REF!-E52-W443</f>
        <v>#REF!</v>
      </c>
      <c r="F539" s="92" t="e">
        <f>'Список домов'!#REF!-F52-AL443</f>
        <v>#REF!</v>
      </c>
      <c r="G539" s="92" t="e">
        <f>'Список домов'!#REF!-G52-T443</f>
        <v>#REF!</v>
      </c>
      <c r="H539" s="92" t="e">
        <f>'Список домов'!#REF!-H52-M443</f>
        <v>#REF!</v>
      </c>
      <c r="I539" s="92" t="e">
        <f>'Список домов'!#REF!-I52-N443</f>
        <v>#REF!</v>
      </c>
      <c r="J539" s="92" t="e">
        <f>'Список домов'!#REF!-J52-X443</f>
        <v>#REF!</v>
      </c>
      <c r="K539" s="92" t="e">
        <f>'Список домов'!#REF!-K52-O443</f>
        <v>#REF!</v>
      </c>
      <c r="L539" s="92" t="e">
        <f>'Список домов'!#REF!-L52-AN443</f>
        <v>#REF!</v>
      </c>
      <c r="M539" s="92" t="e">
        <f>'Список домов'!#REF!-G443</f>
        <v>#REF!</v>
      </c>
      <c r="N539" s="92" t="e">
        <f>'Список домов'!#REF!-M52-N52-O52-H443-I443-J443</f>
        <v>#REF!</v>
      </c>
      <c r="O539" s="92" t="e">
        <f>'Список домов'!#REF!-P52-BC443-C443</f>
        <v>#REF!</v>
      </c>
      <c r="P539" s="92" t="e">
        <f>'Список домов'!#REF!-AV443-BJ443</f>
        <v>#REF!</v>
      </c>
      <c r="Q539" s="92" t="e">
        <f>'Список домов'!#REF!-Q52-AR443-AS443</f>
        <v>#REF!</v>
      </c>
      <c r="R539" s="92" t="e">
        <f t="shared" si="18"/>
        <v>#REF!</v>
      </c>
      <c r="S539" s="92">
        <v>58613.790000000008</v>
      </c>
      <c r="T539" s="92" t="e">
        <f t="shared" si="14"/>
        <v>#REF!</v>
      </c>
    </row>
    <row r="540" spans="2:20" x14ac:dyDescent="0.25">
      <c r="B540" s="90" t="s">
        <v>50</v>
      </c>
      <c r="C540" s="91" t="e">
        <f>'Список домов'!#REF!-C53-AA444</f>
        <v>#REF!</v>
      </c>
      <c r="D540" s="91" t="e">
        <f>'Список домов'!#REF!-D53-L444</f>
        <v>#REF!</v>
      </c>
      <c r="E540" s="92" t="e">
        <f>'Список домов'!#REF!-E53-W444</f>
        <v>#REF!</v>
      </c>
      <c r="F540" s="92" t="e">
        <f>'Список домов'!#REF!-F53-AL444</f>
        <v>#REF!</v>
      </c>
      <c r="G540" s="92" t="e">
        <f>'Список домов'!#REF!-G53-T444</f>
        <v>#REF!</v>
      </c>
      <c r="H540" s="92" t="e">
        <f>'Список домов'!#REF!-H53-M444</f>
        <v>#REF!</v>
      </c>
      <c r="I540" s="92" t="e">
        <f>'Список домов'!#REF!-I53-N444</f>
        <v>#REF!</v>
      </c>
      <c r="J540" s="92" t="e">
        <f>'Список домов'!#REF!-J53-X444</f>
        <v>#REF!</v>
      </c>
      <c r="K540" s="92" t="e">
        <f>'Список домов'!#REF!-K53-O444</f>
        <v>#REF!</v>
      </c>
      <c r="L540" s="92" t="e">
        <f>'Список домов'!#REF!-L53-AN444</f>
        <v>#REF!</v>
      </c>
      <c r="M540" s="92" t="e">
        <f>'Список домов'!#REF!-G444</f>
        <v>#REF!</v>
      </c>
      <c r="N540" s="92" t="e">
        <f>'Список домов'!#REF!-M53-N53-O53-H444-I444-J444</f>
        <v>#REF!</v>
      </c>
      <c r="O540" s="92" t="e">
        <f>'Список домов'!#REF!-P53-BC444-C444</f>
        <v>#REF!</v>
      </c>
      <c r="P540" s="92" t="e">
        <f>'Список домов'!#REF!-AV444-BJ444</f>
        <v>#REF!</v>
      </c>
      <c r="Q540" s="92" t="e">
        <f>'Список домов'!#REF!-Q53-AR444-AS444</f>
        <v>#REF!</v>
      </c>
      <c r="R540" s="92" t="e">
        <f t="shared" si="18"/>
        <v>#REF!</v>
      </c>
      <c r="S540" s="92">
        <v>0</v>
      </c>
      <c r="T540" s="92" t="e">
        <f t="shared" si="14"/>
        <v>#REF!</v>
      </c>
    </row>
    <row r="541" spans="2:20" x14ac:dyDescent="0.25">
      <c r="B541" s="90" t="s">
        <v>51</v>
      </c>
      <c r="C541" s="91" t="e">
        <f>'Список домов'!#REF!-C54-AA445</f>
        <v>#REF!</v>
      </c>
      <c r="D541" s="91" t="e">
        <f>'Список домов'!#REF!-D54-L445</f>
        <v>#REF!</v>
      </c>
      <c r="E541" s="92" t="e">
        <f>'Список домов'!#REF!-E54-W445</f>
        <v>#REF!</v>
      </c>
      <c r="F541" s="92" t="e">
        <f>'Список домов'!#REF!-F54-AL445</f>
        <v>#REF!</v>
      </c>
      <c r="G541" s="92" t="e">
        <f>'Список домов'!#REF!-G54-T445</f>
        <v>#REF!</v>
      </c>
      <c r="H541" s="92" t="e">
        <f>'Список домов'!#REF!-H54-M445</f>
        <v>#REF!</v>
      </c>
      <c r="I541" s="92" t="e">
        <f>'Список домов'!#REF!-I54-N445</f>
        <v>#REF!</v>
      </c>
      <c r="J541" s="92" t="e">
        <f>'Список домов'!#REF!-J54-X445</f>
        <v>#REF!</v>
      </c>
      <c r="K541" s="92" t="e">
        <f>'Список домов'!#REF!-K54-O445</f>
        <v>#REF!</v>
      </c>
      <c r="L541" s="92" t="e">
        <f>'Список домов'!#REF!-L54-AN445</f>
        <v>#REF!</v>
      </c>
      <c r="M541" s="92" t="e">
        <f>'Список домов'!#REF!-G445</f>
        <v>#REF!</v>
      </c>
      <c r="N541" s="92" t="e">
        <f>'Список домов'!#REF!-M54-N54-O54-H445-I445-J445</f>
        <v>#REF!</v>
      </c>
      <c r="O541" s="92" t="e">
        <f>'Список домов'!#REF!-P54-BC445-C445</f>
        <v>#REF!</v>
      </c>
      <c r="P541" s="92" t="e">
        <f>'Список домов'!#REF!-AV445-BJ445</f>
        <v>#REF!</v>
      </c>
      <c r="Q541" s="92" t="e">
        <f>'Список домов'!#REF!-Q54-AR445-AS445</f>
        <v>#REF!</v>
      </c>
      <c r="R541" s="92" t="e">
        <f t="shared" si="18"/>
        <v>#REF!</v>
      </c>
      <c r="S541" s="92">
        <v>0</v>
      </c>
      <c r="T541" s="92" t="e">
        <f t="shared" si="14"/>
        <v>#REF!</v>
      </c>
    </row>
    <row r="542" spans="2:20" x14ac:dyDescent="0.25">
      <c r="B542" s="90" t="s">
        <v>52</v>
      </c>
      <c r="C542" s="91" t="e">
        <f>'Список домов'!#REF!-C55-AA446</f>
        <v>#REF!</v>
      </c>
      <c r="D542" s="91" t="e">
        <f>'Список домов'!#REF!-D55-L446</f>
        <v>#REF!</v>
      </c>
      <c r="E542" s="92" t="e">
        <f>'Список домов'!#REF!-E55-W446</f>
        <v>#REF!</v>
      </c>
      <c r="F542" s="92" t="e">
        <f>'Список домов'!#REF!-F55-AL446</f>
        <v>#REF!</v>
      </c>
      <c r="G542" s="92" t="e">
        <f>'Список домов'!#REF!-G55-T446</f>
        <v>#REF!</v>
      </c>
      <c r="H542" s="92" t="e">
        <f>'Список домов'!#REF!-H55-M446</f>
        <v>#REF!</v>
      </c>
      <c r="I542" s="92" t="e">
        <f>'Список домов'!#REF!-I55-N446</f>
        <v>#REF!</v>
      </c>
      <c r="J542" s="92" t="e">
        <f>'Список домов'!#REF!-J55-X446</f>
        <v>#REF!</v>
      </c>
      <c r="K542" s="92" t="e">
        <f>'Список домов'!#REF!-K55-O446</f>
        <v>#REF!</v>
      </c>
      <c r="L542" s="92" t="e">
        <f>'Список домов'!#REF!-L55-AN446</f>
        <v>#REF!</v>
      </c>
      <c r="M542" s="92" t="e">
        <f>'Список домов'!#REF!-G446</f>
        <v>#REF!</v>
      </c>
      <c r="N542" s="92" t="e">
        <f>'Список домов'!#REF!-M55-N55-O55-H446-I446-J446</f>
        <v>#REF!</v>
      </c>
      <c r="O542" s="92" t="e">
        <f>'Список домов'!#REF!-P55-BC446-C446</f>
        <v>#REF!</v>
      </c>
      <c r="P542" s="92" t="e">
        <f>'Список домов'!#REF!-AV446-BJ446</f>
        <v>#REF!</v>
      </c>
      <c r="Q542" s="92" t="e">
        <f>'Список домов'!#REF!-Q55-AR446-AS446</f>
        <v>#REF!</v>
      </c>
      <c r="R542" s="92" t="e">
        <f t="shared" si="18"/>
        <v>#REF!</v>
      </c>
      <c r="S542" s="92">
        <v>29815.510000000002</v>
      </c>
      <c r="T542" s="92" t="e">
        <f t="shared" si="14"/>
        <v>#REF!</v>
      </c>
    </row>
    <row r="543" spans="2:20" x14ac:dyDescent="0.25">
      <c r="B543" s="90" t="s">
        <v>53</v>
      </c>
      <c r="C543" s="91" t="e">
        <f>'Список домов'!#REF!-C56-AA447</f>
        <v>#REF!</v>
      </c>
      <c r="D543" s="91" t="e">
        <f>'Список домов'!#REF!-D56-L447</f>
        <v>#REF!</v>
      </c>
      <c r="E543" s="92" t="e">
        <f>'Список домов'!#REF!-E56-W447</f>
        <v>#REF!</v>
      </c>
      <c r="F543" s="92" t="e">
        <f>'Список домов'!#REF!-F56-AL447</f>
        <v>#REF!</v>
      </c>
      <c r="G543" s="92" t="e">
        <f>'Список домов'!#REF!-G56-T447</f>
        <v>#REF!</v>
      </c>
      <c r="H543" s="92" t="e">
        <f>'Список домов'!#REF!-H56-M447</f>
        <v>#REF!</v>
      </c>
      <c r="I543" s="92" t="e">
        <f>'Список домов'!#REF!-I56-N447</f>
        <v>#REF!</v>
      </c>
      <c r="J543" s="92" t="e">
        <f>'Список домов'!#REF!-J56-X447</f>
        <v>#REF!</v>
      </c>
      <c r="K543" s="92" t="e">
        <f>'Список домов'!#REF!-K56-O447</f>
        <v>#REF!</v>
      </c>
      <c r="L543" s="92" t="e">
        <f>'Список домов'!#REF!-L56-AN447</f>
        <v>#REF!</v>
      </c>
      <c r="M543" s="92" t="e">
        <f>'Список домов'!#REF!-G447</f>
        <v>#REF!</v>
      </c>
      <c r="N543" s="92" t="e">
        <f>'Список домов'!#REF!-M56-N56-O56-H447-I447-J447</f>
        <v>#REF!</v>
      </c>
      <c r="O543" s="92" t="e">
        <f>'Список домов'!#REF!-P56-BC447-C447</f>
        <v>#REF!</v>
      </c>
      <c r="P543" s="92" t="e">
        <f>'Список домов'!#REF!-AV447-BJ447</f>
        <v>#REF!</v>
      </c>
      <c r="Q543" s="92" t="e">
        <f>'Список домов'!#REF!-Q56-AR447-AS447</f>
        <v>#REF!</v>
      </c>
      <c r="R543" s="92" t="e">
        <f t="shared" si="18"/>
        <v>#REF!</v>
      </c>
      <c r="S543" s="92">
        <v>48688.509999999995</v>
      </c>
      <c r="T543" s="92" t="e">
        <f t="shared" si="14"/>
        <v>#REF!</v>
      </c>
    </row>
    <row r="544" spans="2:20" x14ac:dyDescent="0.25">
      <c r="B544" s="90" t="s">
        <v>54</v>
      </c>
      <c r="C544" s="91" t="e">
        <f>'Список домов'!#REF!-C57-AA448</f>
        <v>#REF!</v>
      </c>
      <c r="D544" s="91" t="e">
        <f>'Список домов'!#REF!-D57-L448</f>
        <v>#REF!</v>
      </c>
      <c r="E544" s="92" t="e">
        <f>'Список домов'!#REF!-E57-W448</f>
        <v>#REF!</v>
      </c>
      <c r="F544" s="92" t="e">
        <f>'Список домов'!#REF!-F57-AL448</f>
        <v>#REF!</v>
      </c>
      <c r="G544" s="92" t="e">
        <f>'Список домов'!#REF!-G57-T448</f>
        <v>#REF!</v>
      </c>
      <c r="H544" s="92" t="e">
        <f>'Список домов'!#REF!-H57-M448</f>
        <v>#REF!</v>
      </c>
      <c r="I544" s="92" t="e">
        <f>'Список домов'!#REF!-I57-N448</f>
        <v>#REF!</v>
      </c>
      <c r="J544" s="92" t="e">
        <f>'Список домов'!#REF!-J57-X448</f>
        <v>#REF!</v>
      </c>
      <c r="K544" s="92" t="e">
        <f>'Список домов'!#REF!-K57-O448</f>
        <v>#REF!</v>
      </c>
      <c r="L544" s="92" t="e">
        <f>'Список домов'!#REF!-L57-AN448</f>
        <v>#REF!</v>
      </c>
      <c r="M544" s="92" t="e">
        <f>'Список домов'!#REF!-G448</f>
        <v>#REF!</v>
      </c>
      <c r="N544" s="92" t="e">
        <f>'Список домов'!#REF!-M57-N57-O57-H448-I448-J448</f>
        <v>#REF!</v>
      </c>
      <c r="O544" s="92" t="e">
        <f>'Список домов'!#REF!-P57-BC448-C448</f>
        <v>#REF!</v>
      </c>
      <c r="P544" s="92" t="e">
        <f>'Список домов'!#REF!-AV448-BJ448</f>
        <v>#REF!</v>
      </c>
      <c r="Q544" s="92" t="e">
        <f>'Список домов'!#REF!-Q57-AR448-AS448</f>
        <v>#REF!</v>
      </c>
      <c r="R544" s="92" t="e">
        <f t="shared" si="18"/>
        <v>#REF!</v>
      </c>
      <c r="S544" s="92">
        <v>55676.58</v>
      </c>
      <c r="T544" s="92" t="e">
        <f t="shared" si="14"/>
        <v>#REF!</v>
      </c>
    </row>
    <row r="545" spans="2:22" x14ac:dyDescent="0.25">
      <c r="B545" s="90" t="s">
        <v>55</v>
      </c>
      <c r="C545" s="91" t="e">
        <f>'Список домов'!#REF!-C58-AA449</f>
        <v>#REF!</v>
      </c>
      <c r="D545" s="91" t="e">
        <f>'Список домов'!#REF!-D58-L449</f>
        <v>#REF!</v>
      </c>
      <c r="E545" s="92" t="e">
        <f>'Список домов'!#REF!-E58-W449</f>
        <v>#REF!</v>
      </c>
      <c r="F545" s="92" t="e">
        <f>'Список домов'!#REF!-F58-AL449</f>
        <v>#REF!</v>
      </c>
      <c r="G545" s="92" t="e">
        <f>'Список домов'!#REF!-G58-T449</f>
        <v>#REF!</v>
      </c>
      <c r="H545" s="92" t="e">
        <f>'Список домов'!#REF!-H58-M449</f>
        <v>#REF!</v>
      </c>
      <c r="I545" s="92" t="e">
        <f>'Список домов'!#REF!-I58-N449</f>
        <v>#REF!</v>
      </c>
      <c r="J545" s="92" t="e">
        <f>'Список домов'!#REF!-J58-X449</f>
        <v>#REF!</v>
      </c>
      <c r="K545" s="92" t="e">
        <f>'Список домов'!#REF!-K58-O449</f>
        <v>#REF!</v>
      </c>
      <c r="L545" s="92" t="e">
        <f>'Список домов'!#REF!-L58-AN449</f>
        <v>#REF!</v>
      </c>
      <c r="M545" s="92" t="e">
        <f>'Список домов'!#REF!-G449</f>
        <v>#REF!</v>
      </c>
      <c r="N545" s="92" t="e">
        <f>'Список домов'!#REF!-M58-N58-O58-H449-I449-J449</f>
        <v>#REF!</v>
      </c>
      <c r="O545" s="92" t="e">
        <f>'Список домов'!#REF!-P58-BC449-C449</f>
        <v>#REF!</v>
      </c>
      <c r="P545" s="92" t="e">
        <f>'Список домов'!#REF!-AV449-BJ449</f>
        <v>#REF!</v>
      </c>
      <c r="Q545" s="92" t="e">
        <f>'Список домов'!#REF!-Q58-AR449-AS449</f>
        <v>#REF!</v>
      </c>
      <c r="R545" s="92" t="e">
        <f t="shared" si="18"/>
        <v>#REF!</v>
      </c>
      <c r="S545" s="92">
        <v>17864.510000000002</v>
      </c>
      <c r="T545" s="92" t="e">
        <f t="shared" si="14"/>
        <v>#REF!</v>
      </c>
    </row>
    <row r="546" spans="2:22" x14ac:dyDescent="0.25">
      <c r="B546" s="90" t="s">
        <v>56</v>
      </c>
      <c r="C546" s="91" t="e">
        <f>'Список домов'!#REF!-C59-AA450</f>
        <v>#REF!</v>
      </c>
      <c r="D546" s="91" t="e">
        <f>'Список домов'!#REF!-D59-L450</f>
        <v>#REF!</v>
      </c>
      <c r="E546" s="92" t="e">
        <f>'Список домов'!#REF!-E59-W450</f>
        <v>#REF!</v>
      </c>
      <c r="F546" s="92" t="e">
        <f>'Список домов'!#REF!-F59-AL450</f>
        <v>#REF!</v>
      </c>
      <c r="G546" s="92" t="e">
        <f>'Список домов'!#REF!-G59-T450</f>
        <v>#REF!</v>
      </c>
      <c r="H546" s="92" t="e">
        <f>'Список домов'!#REF!-H59-M450</f>
        <v>#REF!</v>
      </c>
      <c r="I546" s="92" t="e">
        <f>'Список домов'!#REF!-I59-N450</f>
        <v>#REF!</v>
      </c>
      <c r="J546" s="92" t="e">
        <f>'Список домов'!#REF!-J59-X450</f>
        <v>#REF!</v>
      </c>
      <c r="K546" s="92" t="e">
        <f>'Список домов'!#REF!-K59-O450</f>
        <v>#REF!</v>
      </c>
      <c r="L546" s="92" t="e">
        <f>'Список домов'!#REF!-L59-AN450</f>
        <v>#REF!</v>
      </c>
      <c r="M546" s="92" t="e">
        <f>'Список домов'!#REF!-G450</f>
        <v>#REF!</v>
      </c>
      <c r="N546" s="92" t="e">
        <f>'Список домов'!#REF!-M59-N59-O59-H450-I450-J450</f>
        <v>#REF!</v>
      </c>
      <c r="O546" s="92" t="e">
        <f>'Список домов'!#REF!-P59-BC450-C450</f>
        <v>#REF!</v>
      </c>
      <c r="P546" s="92" t="e">
        <f>'Список домов'!#REF!-AV450-BJ450</f>
        <v>#REF!</v>
      </c>
      <c r="Q546" s="92" t="e">
        <f>'Список домов'!#REF!-Q59-AR450-AS450</f>
        <v>#REF!</v>
      </c>
      <c r="R546" s="92" t="e">
        <f t="shared" si="18"/>
        <v>#REF!</v>
      </c>
      <c r="S546" s="92">
        <v>0</v>
      </c>
      <c r="T546" s="92" t="e">
        <f t="shared" si="14"/>
        <v>#REF!</v>
      </c>
    </row>
    <row r="547" spans="2:22" x14ac:dyDescent="0.25">
      <c r="B547" s="90" t="s">
        <v>57</v>
      </c>
      <c r="C547" s="91" t="e">
        <f>'Список домов'!#REF!-C60-AA451</f>
        <v>#REF!</v>
      </c>
      <c r="D547" s="91" t="e">
        <f>'Список домов'!#REF!-D60-L451</f>
        <v>#REF!</v>
      </c>
      <c r="E547" s="92" t="e">
        <f>'Список домов'!#REF!-E60-W451</f>
        <v>#REF!</v>
      </c>
      <c r="F547" s="92" t="e">
        <f>'Список домов'!#REF!-F60-AL451</f>
        <v>#REF!</v>
      </c>
      <c r="G547" s="92" t="e">
        <f>'Список домов'!#REF!-G60-T451</f>
        <v>#REF!</v>
      </c>
      <c r="H547" s="92" t="e">
        <f>'Список домов'!#REF!-H60-M451</f>
        <v>#REF!</v>
      </c>
      <c r="I547" s="92" t="e">
        <f>'Список домов'!#REF!-I60-N451</f>
        <v>#REF!</v>
      </c>
      <c r="J547" s="92" t="e">
        <f>'Список домов'!#REF!-J60-X451</f>
        <v>#REF!</v>
      </c>
      <c r="K547" s="92" t="e">
        <f>'Список домов'!#REF!-K60-O451</f>
        <v>#REF!</v>
      </c>
      <c r="L547" s="92" t="e">
        <f>'Список домов'!#REF!-L60-AN451</f>
        <v>#REF!</v>
      </c>
      <c r="M547" s="92" t="e">
        <f>'Список домов'!#REF!-G451</f>
        <v>#REF!</v>
      </c>
      <c r="N547" s="92" t="e">
        <f>'Список домов'!#REF!-M60-N60-O60-H451-I451-J451</f>
        <v>#REF!</v>
      </c>
      <c r="O547" s="92" t="e">
        <f>'Список домов'!#REF!-P60-BC451-C451</f>
        <v>#REF!</v>
      </c>
      <c r="P547" s="92" t="e">
        <f>'Список домов'!#REF!-AV451-BJ451</f>
        <v>#REF!</v>
      </c>
      <c r="Q547" s="92" t="e">
        <f>'Список домов'!#REF!-Q60-AR451-AS451</f>
        <v>#REF!</v>
      </c>
      <c r="R547" s="92" t="e">
        <f t="shared" si="18"/>
        <v>#REF!</v>
      </c>
      <c r="S547" s="92">
        <v>15223.42</v>
      </c>
      <c r="T547" s="92" t="e">
        <f t="shared" si="14"/>
        <v>#REF!</v>
      </c>
    </row>
    <row r="548" spans="2:22" x14ac:dyDescent="0.25">
      <c r="B548" s="90" t="s">
        <v>58</v>
      </c>
      <c r="C548" s="91" t="e">
        <f>'Список домов'!#REF!-C61-AA452</f>
        <v>#REF!</v>
      </c>
      <c r="D548" s="91" t="e">
        <f>'Список домов'!#REF!-D61-L452</f>
        <v>#REF!</v>
      </c>
      <c r="E548" s="92" t="e">
        <f>'Список домов'!#REF!-E61-W452</f>
        <v>#REF!</v>
      </c>
      <c r="F548" s="92" t="e">
        <f>'Список домов'!#REF!-F61-AL452</f>
        <v>#REF!</v>
      </c>
      <c r="G548" s="92" t="e">
        <f>'Список домов'!#REF!-G61-T452</f>
        <v>#REF!</v>
      </c>
      <c r="H548" s="92" t="e">
        <f>'Список домов'!#REF!-H61-M452</f>
        <v>#REF!</v>
      </c>
      <c r="I548" s="92" t="e">
        <f>'Список домов'!#REF!-I61-N452</f>
        <v>#REF!</v>
      </c>
      <c r="J548" s="92" t="e">
        <f>'Список домов'!#REF!-J61-X452</f>
        <v>#REF!</v>
      </c>
      <c r="K548" s="92" t="e">
        <f>'Список домов'!#REF!-K61-O452</f>
        <v>#REF!</v>
      </c>
      <c r="L548" s="92" t="e">
        <f>'Список домов'!#REF!-L61-AN452</f>
        <v>#REF!</v>
      </c>
      <c r="M548" s="92" t="e">
        <f>'Список домов'!#REF!-G452</f>
        <v>#REF!</v>
      </c>
      <c r="N548" s="92" t="e">
        <f>'Список домов'!#REF!-M61-N61-O61-H452-I452-J452</f>
        <v>#REF!</v>
      </c>
      <c r="O548" s="92" t="e">
        <f>'Список домов'!#REF!-P61-BC452-C452</f>
        <v>#REF!</v>
      </c>
      <c r="P548" s="92" t="e">
        <f>'Список домов'!#REF!-AV452-BJ452</f>
        <v>#REF!</v>
      </c>
      <c r="Q548" s="92" t="e">
        <f>'Список домов'!#REF!-Q61-AR452-AS452</f>
        <v>#REF!</v>
      </c>
      <c r="R548" s="92" t="e">
        <f t="shared" si="18"/>
        <v>#REF!</v>
      </c>
      <c r="S548" s="92">
        <v>250318.33000000002</v>
      </c>
      <c r="T548" s="92" t="e">
        <f t="shared" si="14"/>
        <v>#REF!</v>
      </c>
    </row>
    <row r="549" spans="2:22" x14ac:dyDescent="0.25">
      <c r="B549" s="90" t="s">
        <v>59</v>
      </c>
      <c r="C549" s="91" t="e">
        <f>'Список домов'!#REF!-C62-AA453</f>
        <v>#REF!</v>
      </c>
      <c r="D549" s="91" t="e">
        <f>'Список домов'!#REF!-D62-L453</f>
        <v>#REF!</v>
      </c>
      <c r="E549" s="92" t="e">
        <f>'Список домов'!#REF!-E62-W453</f>
        <v>#REF!</v>
      </c>
      <c r="F549" s="92" t="e">
        <f>'Список домов'!#REF!-F62-AL453</f>
        <v>#REF!</v>
      </c>
      <c r="G549" s="92" t="e">
        <f>'Список домов'!#REF!-G62-T453</f>
        <v>#REF!</v>
      </c>
      <c r="H549" s="92" t="e">
        <f>'Список домов'!#REF!-H62-M453</f>
        <v>#REF!</v>
      </c>
      <c r="I549" s="92" t="e">
        <f>'Список домов'!#REF!-I62-N453</f>
        <v>#REF!</v>
      </c>
      <c r="J549" s="92" t="e">
        <f>'Список домов'!#REF!-J62-X453</f>
        <v>#REF!</v>
      </c>
      <c r="K549" s="92" t="e">
        <f>'Список домов'!#REF!-K62-O453</f>
        <v>#REF!</v>
      </c>
      <c r="L549" s="92" t="e">
        <f>'Список домов'!#REF!-L62-AN453</f>
        <v>#REF!</v>
      </c>
      <c r="M549" s="92" t="e">
        <f>'Список домов'!#REF!-G453</f>
        <v>#REF!</v>
      </c>
      <c r="N549" s="92" t="e">
        <f>'Список домов'!#REF!-M62-N62-O62-H453-I453-J453</f>
        <v>#REF!</v>
      </c>
      <c r="O549" s="92" t="e">
        <f>'Список домов'!#REF!-P62-BC453-C453</f>
        <v>#REF!</v>
      </c>
      <c r="P549" s="92" t="e">
        <f>'Список домов'!#REF!-AV453-BJ453</f>
        <v>#REF!</v>
      </c>
      <c r="Q549" s="92" t="e">
        <f>'Список домов'!#REF!-Q62-AR453-AS453</f>
        <v>#REF!</v>
      </c>
      <c r="R549" s="92" t="e">
        <f t="shared" si="18"/>
        <v>#REF!</v>
      </c>
      <c r="S549" s="92">
        <v>36562.97</v>
      </c>
      <c r="T549" s="92" t="e">
        <f t="shared" si="14"/>
        <v>#REF!</v>
      </c>
    </row>
    <row r="550" spans="2:22" x14ac:dyDescent="0.25">
      <c r="B550" s="90" t="s">
        <v>60</v>
      </c>
      <c r="C550" s="91" t="e">
        <f>'Список домов'!#REF!-C63-AA454</f>
        <v>#REF!</v>
      </c>
      <c r="D550" s="91" t="e">
        <f>'Список домов'!#REF!-D63-L454</f>
        <v>#REF!</v>
      </c>
      <c r="E550" s="92" t="e">
        <f>'Список домов'!#REF!-E63-W454</f>
        <v>#REF!</v>
      </c>
      <c r="F550" s="92" t="e">
        <f>'Список домов'!#REF!-F63-AL454</f>
        <v>#REF!</v>
      </c>
      <c r="G550" s="92" t="e">
        <f>'Список домов'!#REF!-G63-T454</f>
        <v>#REF!</v>
      </c>
      <c r="H550" s="92" t="e">
        <f>'Список домов'!#REF!-H63-M454</f>
        <v>#REF!</v>
      </c>
      <c r="I550" s="92" t="e">
        <f>'Список домов'!#REF!-I63-N454</f>
        <v>#REF!</v>
      </c>
      <c r="J550" s="92" t="e">
        <f>'Список домов'!#REF!-J63-X454</f>
        <v>#REF!</v>
      </c>
      <c r="K550" s="92" t="e">
        <f>'Список домов'!#REF!-K63-O454</f>
        <v>#REF!</v>
      </c>
      <c r="L550" s="92" t="e">
        <f>'Список домов'!#REF!-L63-AN454</f>
        <v>#REF!</v>
      </c>
      <c r="M550" s="92" t="e">
        <f>'Список домов'!#REF!-G454</f>
        <v>#REF!</v>
      </c>
      <c r="N550" s="92" t="e">
        <f>'Список домов'!#REF!-M63-N63-O63-H454-I454-J454</f>
        <v>#REF!</v>
      </c>
      <c r="O550" s="92" t="e">
        <f>'Список домов'!#REF!-P63-BC454-C454</f>
        <v>#REF!</v>
      </c>
      <c r="P550" s="92" t="e">
        <f>'Список домов'!#REF!-AV454-BJ454</f>
        <v>#REF!</v>
      </c>
      <c r="Q550" s="92" t="e">
        <f>'Список домов'!#REF!-Q63-AR454-AS454</f>
        <v>#REF!</v>
      </c>
      <c r="R550" s="92" t="e">
        <f t="shared" si="18"/>
        <v>#REF!</v>
      </c>
      <c r="S550" s="92">
        <v>12646.150000000001</v>
      </c>
      <c r="T550" s="92" t="e">
        <f t="shared" si="14"/>
        <v>#REF!</v>
      </c>
    </row>
    <row r="551" spans="2:22" x14ac:dyDescent="0.25">
      <c r="B551" s="90" t="s">
        <v>61</v>
      </c>
      <c r="C551" s="91" t="e">
        <f>'Список домов'!#REF!-C64-AA455</f>
        <v>#REF!</v>
      </c>
      <c r="D551" s="91" t="e">
        <f>'Список домов'!#REF!-D64-L455</f>
        <v>#REF!</v>
      </c>
      <c r="E551" s="92" t="e">
        <f>'Список домов'!#REF!-E64-W455</f>
        <v>#REF!</v>
      </c>
      <c r="F551" s="92" t="e">
        <f>'Список домов'!#REF!-F64-AL455</f>
        <v>#REF!</v>
      </c>
      <c r="G551" s="92" t="e">
        <f>'Список домов'!#REF!-G64-T455</f>
        <v>#REF!</v>
      </c>
      <c r="H551" s="92" t="e">
        <f>'Список домов'!#REF!-H64-M455</f>
        <v>#REF!</v>
      </c>
      <c r="I551" s="92" t="e">
        <f>'Список домов'!#REF!-I64-N455</f>
        <v>#REF!</v>
      </c>
      <c r="J551" s="92" t="e">
        <f>'Список домов'!#REF!-J64-X455</f>
        <v>#REF!</v>
      </c>
      <c r="K551" s="92" t="e">
        <f>'Список домов'!#REF!-K64-O455</f>
        <v>#REF!</v>
      </c>
      <c r="L551" s="92" t="e">
        <f>'Список домов'!#REF!-L64-AN455</f>
        <v>#REF!</v>
      </c>
      <c r="M551" s="92" t="e">
        <f>'Список домов'!#REF!-G455</f>
        <v>#REF!</v>
      </c>
      <c r="N551" s="92" t="e">
        <f>'Список домов'!#REF!-M64-N64-O64-H455-I455-J455</f>
        <v>#REF!</v>
      </c>
      <c r="O551" s="92" t="e">
        <f>'Список домов'!#REF!-P64-BC455-C455</f>
        <v>#REF!</v>
      </c>
      <c r="P551" s="92" t="e">
        <f>'Список домов'!#REF!-AV455-BJ455</f>
        <v>#REF!</v>
      </c>
      <c r="Q551" s="92" t="e">
        <f>'Список домов'!#REF!-Q64-AR455-AS455</f>
        <v>#REF!</v>
      </c>
      <c r="R551" s="92" t="e">
        <f t="shared" si="18"/>
        <v>#REF!</v>
      </c>
      <c r="S551" s="92">
        <v>7658.28</v>
      </c>
      <c r="T551" s="92" t="e">
        <f t="shared" si="14"/>
        <v>#REF!</v>
      </c>
    </row>
    <row r="552" spans="2:22" x14ac:dyDescent="0.25">
      <c r="B552" s="90" t="s">
        <v>62</v>
      </c>
      <c r="C552" s="91" t="e">
        <f>'Список домов'!#REF!-C65-AA456</f>
        <v>#REF!</v>
      </c>
      <c r="D552" s="91" t="e">
        <f>'Список домов'!#REF!-D65-L456</f>
        <v>#REF!</v>
      </c>
      <c r="E552" s="92" t="e">
        <f>'Список домов'!#REF!-E65-W456</f>
        <v>#REF!</v>
      </c>
      <c r="F552" s="92" t="e">
        <f>'Список домов'!#REF!-F65-AL456</f>
        <v>#REF!</v>
      </c>
      <c r="G552" s="92" t="e">
        <f>'Список домов'!#REF!-G65-T456</f>
        <v>#REF!</v>
      </c>
      <c r="H552" s="92" t="e">
        <f>'Список домов'!#REF!-H65-M456</f>
        <v>#REF!</v>
      </c>
      <c r="I552" s="92" t="e">
        <f>'Список домов'!#REF!-I65-N456</f>
        <v>#REF!</v>
      </c>
      <c r="J552" s="92" t="e">
        <f>'Список домов'!#REF!-J65-X456</f>
        <v>#REF!</v>
      </c>
      <c r="K552" s="92" t="e">
        <f>'Список домов'!#REF!-K65-O456</f>
        <v>#REF!</v>
      </c>
      <c r="L552" s="92" t="e">
        <f>'Список домов'!#REF!-L65-AN456</f>
        <v>#REF!</v>
      </c>
      <c r="M552" s="92" t="e">
        <f>'Список домов'!#REF!-G456</f>
        <v>#REF!</v>
      </c>
      <c r="N552" s="92" t="e">
        <f>'Список домов'!#REF!-M65-N65-O65-H456-I456-J456</f>
        <v>#REF!</v>
      </c>
      <c r="O552" s="92" t="e">
        <f>'Список домов'!#REF!-P65-BC456-C456</f>
        <v>#REF!</v>
      </c>
      <c r="P552" s="92" t="e">
        <f>'Список домов'!#REF!-AV456-BJ456</f>
        <v>#REF!</v>
      </c>
      <c r="Q552" s="92" t="e">
        <f>'Список домов'!#REF!-Q65-AR456-AS456</f>
        <v>#REF!</v>
      </c>
      <c r="R552" s="92" t="e">
        <f t="shared" si="18"/>
        <v>#REF!</v>
      </c>
      <c r="S552" s="92">
        <v>23101.119999999999</v>
      </c>
      <c r="T552" s="92" t="e">
        <f t="shared" si="14"/>
        <v>#REF!</v>
      </c>
    </row>
    <row r="553" spans="2:22" x14ac:dyDescent="0.25">
      <c r="B553" s="90" t="s">
        <v>63</v>
      </c>
      <c r="C553" s="91" t="e">
        <f>'Список домов'!#REF!-C66-AA457</f>
        <v>#REF!</v>
      </c>
      <c r="D553" s="91" t="e">
        <f>'Список домов'!#REF!-D66-L457</f>
        <v>#REF!</v>
      </c>
      <c r="E553" s="92" t="e">
        <f>'Список домов'!#REF!-E66-W457</f>
        <v>#REF!</v>
      </c>
      <c r="F553" s="92" t="e">
        <f>'Список домов'!#REF!-F66-AL457</f>
        <v>#REF!</v>
      </c>
      <c r="G553" s="92" t="e">
        <f>'Список домов'!#REF!-G66-T457</f>
        <v>#REF!</v>
      </c>
      <c r="H553" s="92" t="e">
        <f>'Список домов'!#REF!-H66-M457</f>
        <v>#REF!</v>
      </c>
      <c r="I553" s="92" t="e">
        <f>'Список домов'!#REF!-I66-N457</f>
        <v>#REF!</v>
      </c>
      <c r="J553" s="92" t="e">
        <f>'Список домов'!#REF!-J66-X457</f>
        <v>#REF!</v>
      </c>
      <c r="K553" s="92" t="e">
        <f>'Список домов'!#REF!-K66-O457</f>
        <v>#REF!</v>
      </c>
      <c r="L553" s="92" t="e">
        <f>'Список домов'!#REF!-L66-AN457</f>
        <v>#REF!</v>
      </c>
      <c r="M553" s="92" t="e">
        <f>'Список домов'!#REF!-G457</f>
        <v>#REF!</v>
      </c>
      <c r="N553" s="92" t="e">
        <f>'Список домов'!#REF!-M66-N66-O66-H457-I457-J457</f>
        <v>#REF!</v>
      </c>
      <c r="O553" s="92" t="e">
        <f>'Список домов'!#REF!-P66-BC457-C457</f>
        <v>#REF!</v>
      </c>
      <c r="P553" s="92" t="e">
        <f>'Список домов'!#REF!-AV457-BJ457</f>
        <v>#REF!</v>
      </c>
      <c r="Q553" s="92" t="e">
        <f>'Список домов'!#REF!-Q66-AR457-AS457</f>
        <v>#REF!</v>
      </c>
      <c r="R553" s="92" t="e">
        <f t="shared" si="18"/>
        <v>#REF!</v>
      </c>
      <c r="S553" s="92">
        <v>16958.5</v>
      </c>
      <c r="T553" s="92" t="e">
        <f t="shared" si="14"/>
        <v>#REF!</v>
      </c>
    </row>
    <row r="554" spans="2:22" x14ac:dyDescent="0.25">
      <c r="B554" s="90" t="s">
        <v>64</v>
      </c>
      <c r="C554" s="91" t="e">
        <f>'Список домов'!#REF!-C67-AA458</f>
        <v>#REF!</v>
      </c>
      <c r="D554" s="91" t="e">
        <f>'Список домов'!#REF!-D67-L458</f>
        <v>#REF!</v>
      </c>
      <c r="E554" s="92" t="e">
        <f>'Список домов'!#REF!-E67-W458</f>
        <v>#REF!</v>
      </c>
      <c r="F554" s="92" t="e">
        <f>'Список домов'!#REF!-F67-AL458</f>
        <v>#REF!</v>
      </c>
      <c r="G554" s="92" t="e">
        <f>'Список домов'!#REF!-G67-T458</f>
        <v>#REF!</v>
      </c>
      <c r="H554" s="92" t="e">
        <f>'Список домов'!#REF!-H67-M458</f>
        <v>#REF!</v>
      </c>
      <c r="I554" s="92" t="e">
        <f>'Список домов'!#REF!-I67-N458</f>
        <v>#REF!</v>
      </c>
      <c r="J554" s="92" t="e">
        <f>'Список домов'!#REF!-J67-X458</f>
        <v>#REF!</v>
      </c>
      <c r="K554" s="92" t="e">
        <f>'Список домов'!#REF!-K67-O458</f>
        <v>#REF!</v>
      </c>
      <c r="L554" s="92" t="e">
        <f>'Список домов'!#REF!-L67-AN458</f>
        <v>#REF!</v>
      </c>
      <c r="M554" s="92" t="e">
        <f>'Список домов'!#REF!-G458</f>
        <v>#REF!</v>
      </c>
      <c r="N554" s="92" t="e">
        <f>'Список домов'!#REF!-M67-N67-O67-H458-I458-J458</f>
        <v>#REF!</v>
      </c>
      <c r="O554" s="92" t="e">
        <f>'Список домов'!#REF!-P67-BC458-C458</f>
        <v>#REF!</v>
      </c>
      <c r="P554" s="92" t="e">
        <f>'Список домов'!#REF!-AV458-BJ458</f>
        <v>#REF!</v>
      </c>
      <c r="Q554" s="92" t="e">
        <f>'Список домов'!#REF!-Q67-AR458-AS458</f>
        <v>#REF!</v>
      </c>
      <c r="R554" s="92" t="e">
        <f t="shared" si="18"/>
        <v>#REF!</v>
      </c>
      <c r="S554" s="92">
        <v>10442.75</v>
      </c>
      <c r="T554" s="92" t="e">
        <f t="shared" ref="T554:T581" si="19">R554-S554</f>
        <v>#REF!</v>
      </c>
    </row>
    <row r="555" spans="2:22" x14ac:dyDescent="0.25">
      <c r="B555" s="90" t="s">
        <v>65</v>
      </c>
      <c r="C555" s="91" t="e">
        <f>'Список домов'!#REF!-C68-AA459</f>
        <v>#REF!</v>
      </c>
      <c r="D555" s="91" t="e">
        <f>'Список домов'!#REF!-D68-L459</f>
        <v>#REF!</v>
      </c>
      <c r="E555" s="92" t="e">
        <f>'Список домов'!#REF!-E68-W459</f>
        <v>#REF!</v>
      </c>
      <c r="F555" s="92" t="e">
        <f>'Список домов'!#REF!-F68-AL459</f>
        <v>#REF!</v>
      </c>
      <c r="G555" s="92" t="e">
        <f>'Список домов'!#REF!-G68-T459</f>
        <v>#REF!</v>
      </c>
      <c r="H555" s="92" t="e">
        <f>'Список домов'!#REF!-H68-M459</f>
        <v>#REF!</v>
      </c>
      <c r="I555" s="92" t="e">
        <f>'Список домов'!#REF!-I68-N459</f>
        <v>#REF!</v>
      </c>
      <c r="J555" s="92" t="e">
        <f>'Список домов'!#REF!-J68-X459</f>
        <v>#REF!</v>
      </c>
      <c r="K555" s="92" t="e">
        <f>'Список домов'!#REF!-K68-O459</f>
        <v>#REF!</v>
      </c>
      <c r="L555" s="92" t="e">
        <f>'Список домов'!#REF!-L68-AN459</f>
        <v>#REF!</v>
      </c>
      <c r="M555" s="92" t="e">
        <f>'Список домов'!#REF!-G459</f>
        <v>#REF!</v>
      </c>
      <c r="N555" s="92" t="e">
        <f>'Список домов'!#REF!-M68-N68-O68-H459-I459-J459</f>
        <v>#REF!</v>
      </c>
      <c r="O555" s="92" t="e">
        <f>'Список домов'!#REF!-P68-BC459-C459</f>
        <v>#REF!</v>
      </c>
      <c r="P555" s="92" t="e">
        <f>'Список домов'!#REF!-AV459-BJ459</f>
        <v>#REF!</v>
      </c>
      <c r="Q555" s="92" t="e">
        <f>'Список домов'!#REF!-Q68-AR459-AS459</f>
        <v>#REF!</v>
      </c>
      <c r="R555" s="92" t="e">
        <f t="shared" si="18"/>
        <v>#REF!</v>
      </c>
      <c r="S555" s="92">
        <v>18372.14</v>
      </c>
      <c r="T555" s="92" t="e">
        <f t="shared" si="19"/>
        <v>#REF!</v>
      </c>
    </row>
    <row r="556" spans="2:22" x14ac:dyDescent="0.25">
      <c r="B556" s="90" t="s">
        <v>66</v>
      </c>
      <c r="C556" s="91" t="e">
        <f>'Список домов'!#REF!-C69-AA460</f>
        <v>#REF!</v>
      </c>
      <c r="D556" s="91" t="e">
        <f>'Список домов'!#REF!-D69-L460</f>
        <v>#REF!</v>
      </c>
      <c r="E556" s="92" t="e">
        <f>'Список домов'!#REF!-E69-W460</f>
        <v>#REF!</v>
      </c>
      <c r="F556" s="92" t="e">
        <f>'Список домов'!#REF!-F69-AL460</f>
        <v>#REF!</v>
      </c>
      <c r="G556" s="92" t="e">
        <f>'Список домов'!#REF!-G69-T460</f>
        <v>#REF!</v>
      </c>
      <c r="H556" s="92" t="e">
        <f>'Список домов'!#REF!-H69-M460</f>
        <v>#REF!</v>
      </c>
      <c r="I556" s="92" t="e">
        <f>'Список домов'!#REF!-I69-N460</f>
        <v>#REF!</v>
      </c>
      <c r="J556" s="92" t="e">
        <f>'Список домов'!#REF!-J69-X460</f>
        <v>#REF!</v>
      </c>
      <c r="K556" s="92" t="e">
        <f>'Список домов'!#REF!-K69-O460</f>
        <v>#REF!</v>
      </c>
      <c r="L556" s="92" t="e">
        <f>'Список домов'!#REF!-L69-AN460</f>
        <v>#REF!</v>
      </c>
      <c r="M556" s="92" t="e">
        <f>'Список домов'!#REF!-G460</f>
        <v>#REF!</v>
      </c>
      <c r="N556" s="92" t="e">
        <f>'Список домов'!#REF!-M69-N69-O69-H460-I460-J460</f>
        <v>#REF!</v>
      </c>
      <c r="O556" s="92" t="e">
        <f>'Список домов'!#REF!-P69-BC460-C460</f>
        <v>#REF!</v>
      </c>
      <c r="P556" s="92" t="e">
        <f>'Список домов'!#REF!-AV460-BJ460</f>
        <v>#REF!</v>
      </c>
      <c r="Q556" s="92" t="e">
        <f>'Список домов'!#REF!-Q69-AR460-AS460</f>
        <v>#REF!</v>
      </c>
      <c r="R556" s="92" t="e">
        <f t="shared" si="18"/>
        <v>#REF!</v>
      </c>
      <c r="S556" s="92">
        <v>0</v>
      </c>
      <c r="T556" s="92" t="e">
        <f t="shared" si="19"/>
        <v>#REF!</v>
      </c>
    </row>
    <row r="557" spans="2:22" x14ac:dyDescent="0.25">
      <c r="B557" s="90" t="s">
        <v>67</v>
      </c>
      <c r="C557" s="91" t="e">
        <f>'Список домов'!#REF!-C70-AA461</f>
        <v>#REF!</v>
      </c>
      <c r="D557" s="91" t="e">
        <f>'Список домов'!#REF!-D70-L461</f>
        <v>#REF!</v>
      </c>
      <c r="E557" s="92" t="e">
        <f>'Список домов'!#REF!-E70-W461</f>
        <v>#REF!</v>
      </c>
      <c r="F557" s="92" t="e">
        <f>'Список домов'!#REF!-F70-AL461</f>
        <v>#REF!</v>
      </c>
      <c r="G557" s="92" t="e">
        <f>'Список домов'!#REF!-G70-T461</f>
        <v>#REF!</v>
      </c>
      <c r="H557" s="92" t="e">
        <f>'Список домов'!#REF!-H70-M461</f>
        <v>#REF!</v>
      </c>
      <c r="I557" s="92" t="e">
        <f>'Список домов'!#REF!-I70-N461</f>
        <v>#REF!</v>
      </c>
      <c r="J557" s="92" t="e">
        <f>'Список домов'!#REF!-J70-X461</f>
        <v>#REF!</v>
      </c>
      <c r="K557" s="92" t="e">
        <f>'Список домов'!#REF!-K70-O461</f>
        <v>#REF!</v>
      </c>
      <c r="L557" s="92" t="e">
        <f>'Список домов'!#REF!-L70-AN461</f>
        <v>#REF!</v>
      </c>
      <c r="M557" s="92" t="e">
        <f>'Список домов'!#REF!-G461</f>
        <v>#REF!</v>
      </c>
      <c r="N557" s="92" t="e">
        <f>'Список домов'!#REF!-M70-N70-O70-H461-I461-J461</f>
        <v>#REF!</v>
      </c>
      <c r="O557" s="92" t="e">
        <f>'Список домов'!#REF!-P70-BC461-C461</f>
        <v>#REF!</v>
      </c>
      <c r="P557" s="92" t="e">
        <f>'Список домов'!#REF!-AV461-BJ461</f>
        <v>#REF!</v>
      </c>
      <c r="Q557" s="92" t="e">
        <f>'Список домов'!#REF!-Q70-AR461-AS461</f>
        <v>#REF!</v>
      </c>
      <c r="R557" s="92" t="e">
        <f t="shared" si="18"/>
        <v>#REF!</v>
      </c>
      <c r="S557" s="92">
        <v>0</v>
      </c>
      <c r="T557" s="92" t="e">
        <f t="shared" si="19"/>
        <v>#REF!</v>
      </c>
    </row>
    <row r="558" spans="2:22" x14ac:dyDescent="0.25">
      <c r="B558" s="90" t="s">
        <v>68</v>
      </c>
      <c r="C558" s="91" t="e">
        <f>'Список домов'!#REF!-C71-AA462</f>
        <v>#REF!</v>
      </c>
      <c r="D558" s="91" t="e">
        <f>'Список домов'!#REF!-D71-L462</f>
        <v>#REF!</v>
      </c>
      <c r="E558" s="92" t="e">
        <f>'Список домов'!#REF!-E71-W462</f>
        <v>#REF!</v>
      </c>
      <c r="F558" s="92" t="e">
        <f>'Список домов'!#REF!-F71-AL462</f>
        <v>#REF!</v>
      </c>
      <c r="G558" s="92" t="e">
        <f>'Список домов'!#REF!-G71-T462</f>
        <v>#REF!</v>
      </c>
      <c r="H558" s="92" t="e">
        <f>'Список домов'!#REF!-H71-M462</f>
        <v>#REF!</v>
      </c>
      <c r="I558" s="92" t="e">
        <f>'Список домов'!#REF!-I71-N462</f>
        <v>#REF!</v>
      </c>
      <c r="J558" s="92" t="e">
        <f>'Список домов'!#REF!-J71-X462</f>
        <v>#REF!</v>
      </c>
      <c r="K558" s="92" t="e">
        <f>'Список домов'!#REF!-K71-O462</f>
        <v>#REF!</v>
      </c>
      <c r="L558" s="92" t="e">
        <f>'Список домов'!#REF!-L71-AN462</f>
        <v>#REF!</v>
      </c>
      <c r="M558" s="92" t="e">
        <f>'Список домов'!#REF!-G462</f>
        <v>#REF!</v>
      </c>
      <c r="N558" s="92" t="e">
        <f>'Список домов'!#REF!-M71-N71-O71-H462-I462-J462</f>
        <v>#REF!</v>
      </c>
      <c r="O558" s="92" t="e">
        <f>'Список домов'!#REF!-P71-BC462-C462</f>
        <v>#REF!</v>
      </c>
      <c r="P558" s="92" t="e">
        <f>'Список домов'!#REF!-AV462-BJ462</f>
        <v>#REF!</v>
      </c>
      <c r="Q558" s="92" t="e">
        <f>'Список домов'!#REF!-Q71-AR462-AS462</f>
        <v>#REF!</v>
      </c>
      <c r="R558" s="92" t="e">
        <f t="shared" si="18"/>
        <v>#REF!</v>
      </c>
      <c r="S558" s="92">
        <v>0</v>
      </c>
      <c r="T558" s="92" t="e">
        <f t="shared" si="19"/>
        <v>#REF!</v>
      </c>
    </row>
    <row r="559" spans="2:22" x14ac:dyDescent="0.25">
      <c r="B559" s="90" t="s">
        <v>69</v>
      </c>
      <c r="C559" s="91" t="e">
        <f>'Список домов'!#REF!-C72-AA463</f>
        <v>#REF!</v>
      </c>
      <c r="D559" s="91" t="e">
        <f>'Список домов'!#REF!-D72-L463</f>
        <v>#REF!</v>
      </c>
      <c r="E559" s="92" t="e">
        <f>'Список домов'!#REF!-E72-W463</f>
        <v>#REF!</v>
      </c>
      <c r="F559" s="92" t="e">
        <f>'Список домов'!#REF!-F72-AL463</f>
        <v>#REF!</v>
      </c>
      <c r="G559" s="92" t="e">
        <f>'Список домов'!#REF!-G72-T463</f>
        <v>#REF!</v>
      </c>
      <c r="H559" s="92" t="e">
        <f>'Список домов'!#REF!-H72-M463</f>
        <v>#REF!</v>
      </c>
      <c r="I559" s="92" t="e">
        <f>'Список домов'!#REF!-I72-N463</f>
        <v>#REF!</v>
      </c>
      <c r="J559" s="92" t="e">
        <f>'Список домов'!#REF!-J72-X463</f>
        <v>#REF!</v>
      </c>
      <c r="K559" s="92" t="e">
        <f>'Список домов'!#REF!-K72-O463</f>
        <v>#REF!</v>
      </c>
      <c r="L559" s="92" t="e">
        <f>'Список домов'!#REF!-L72-AN463</f>
        <v>#REF!</v>
      </c>
      <c r="M559" s="92" t="e">
        <f>'Список домов'!#REF!-G463</f>
        <v>#REF!</v>
      </c>
      <c r="N559" s="92" t="e">
        <f>'Список домов'!#REF!-M72-N72-O72-H463-I463-J463</f>
        <v>#REF!</v>
      </c>
      <c r="O559" s="92" t="e">
        <f>'Список домов'!#REF!-P72-BC463-C463</f>
        <v>#REF!</v>
      </c>
      <c r="P559" s="92" t="e">
        <f>'Список домов'!#REF!-AV463-BJ463</f>
        <v>#REF!</v>
      </c>
      <c r="Q559" s="92" t="e">
        <f>'Список домов'!#REF!-Q72-AR463-AS463</f>
        <v>#REF!</v>
      </c>
      <c r="R559" s="92" t="e">
        <f t="shared" si="18"/>
        <v>#REF!</v>
      </c>
      <c r="S559" s="92">
        <v>25428.6</v>
      </c>
      <c r="T559" s="92" t="e">
        <f t="shared" si="19"/>
        <v>#REF!</v>
      </c>
    </row>
    <row r="560" spans="2:22" x14ac:dyDescent="0.25">
      <c r="B560" s="90" t="s">
        <v>70</v>
      </c>
      <c r="C560" s="91" t="e">
        <f>'Список домов'!#REF!-C73-AA464</f>
        <v>#REF!</v>
      </c>
      <c r="D560" s="91" t="e">
        <f>'Список домов'!#REF!-D73-L464</f>
        <v>#REF!</v>
      </c>
      <c r="E560" s="92" t="e">
        <f>'Список домов'!#REF!-E73-W464</f>
        <v>#REF!</v>
      </c>
      <c r="F560" s="92" t="e">
        <f>'Список домов'!#REF!-F73-AL464</f>
        <v>#REF!</v>
      </c>
      <c r="G560" s="92" t="e">
        <f>'Список домов'!#REF!-G73-T464</f>
        <v>#REF!</v>
      </c>
      <c r="H560" s="92" t="e">
        <f>'Список домов'!#REF!-H73-M464</f>
        <v>#REF!</v>
      </c>
      <c r="I560" s="92" t="e">
        <f>'Список домов'!#REF!-I73-N464</f>
        <v>#REF!</v>
      </c>
      <c r="J560" s="92" t="e">
        <f>'Список домов'!#REF!-J73-X464</f>
        <v>#REF!</v>
      </c>
      <c r="K560" s="92" t="e">
        <f>'Список домов'!#REF!-K73-O464</f>
        <v>#REF!</v>
      </c>
      <c r="L560" s="92" t="e">
        <f>'Список домов'!#REF!-L73-AN464</f>
        <v>#REF!</v>
      </c>
      <c r="M560" s="92" t="e">
        <f>'Список домов'!#REF!-G464</f>
        <v>#REF!</v>
      </c>
      <c r="N560" s="92" t="e">
        <f>'Список домов'!#REF!-M73-N73-O73-H464-I464-J464</f>
        <v>#REF!</v>
      </c>
      <c r="O560" s="92" t="e">
        <f>'Список домов'!#REF!-P73-BC464-C464</f>
        <v>#REF!</v>
      </c>
      <c r="P560" s="92" t="e">
        <f>'Список домов'!#REF!-AV464-BJ464</f>
        <v>#REF!</v>
      </c>
      <c r="Q560" s="92" t="e">
        <f>'Список домов'!#REF!-Q73-AR464-AS464</f>
        <v>#REF!</v>
      </c>
      <c r="R560" s="92" t="e">
        <f t="shared" si="18"/>
        <v>#REF!</v>
      </c>
      <c r="S560" s="92">
        <v>15322.909999999998</v>
      </c>
      <c r="T560" s="92" t="e">
        <f t="shared" si="19"/>
        <v>#REF!</v>
      </c>
      <c r="V560" s="132"/>
    </row>
    <row r="561" spans="2:22" x14ac:dyDescent="0.25">
      <c r="B561" s="90" t="s">
        <v>71</v>
      </c>
      <c r="C561" s="91" t="e">
        <f>'Список домов'!#REF!-C74-AA465</f>
        <v>#REF!</v>
      </c>
      <c r="D561" s="91" t="e">
        <f>'Список домов'!#REF!-D74-L465</f>
        <v>#REF!</v>
      </c>
      <c r="E561" s="92" t="e">
        <f>'Список домов'!#REF!-E74-W465</f>
        <v>#REF!</v>
      </c>
      <c r="F561" s="92" t="e">
        <f>'Список домов'!#REF!-F74-AL465</f>
        <v>#REF!</v>
      </c>
      <c r="G561" s="92" t="e">
        <f>'Список домов'!#REF!-G74-T465</f>
        <v>#REF!</v>
      </c>
      <c r="H561" s="92" t="e">
        <f>'Список домов'!#REF!-H74-M465</f>
        <v>#REF!</v>
      </c>
      <c r="I561" s="92" t="e">
        <f>'Список домов'!#REF!-I74-N465</f>
        <v>#REF!</v>
      </c>
      <c r="J561" s="92" t="e">
        <f>'Список домов'!#REF!-J74-X465</f>
        <v>#REF!</v>
      </c>
      <c r="K561" s="92" t="e">
        <f>'Список домов'!#REF!-K74-O465</f>
        <v>#REF!</v>
      </c>
      <c r="L561" s="92" t="e">
        <f>'Список домов'!#REF!-L74-AN465</f>
        <v>#REF!</v>
      </c>
      <c r="M561" s="92" t="e">
        <f>'Список домов'!#REF!-G465</f>
        <v>#REF!</v>
      </c>
      <c r="N561" s="92" t="e">
        <f>'Список домов'!#REF!-M74-N74-O74-H465-I465-J465</f>
        <v>#REF!</v>
      </c>
      <c r="O561" s="92" t="e">
        <f>'Список домов'!#REF!-P74-BC465-C465</f>
        <v>#REF!</v>
      </c>
      <c r="P561" s="92" t="e">
        <f>'Список домов'!#REF!-AV465-BJ465</f>
        <v>#REF!</v>
      </c>
      <c r="Q561" s="92" t="e">
        <f>'Список домов'!#REF!-Q74-AR465-AS465</f>
        <v>#REF!</v>
      </c>
      <c r="R561" s="92" t="e">
        <f t="shared" si="18"/>
        <v>#REF!</v>
      </c>
      <c r="S561" s="92">
        <v>7196.1500000000005</v>
      </c>
      <c r="T561" s="92" t="e">
        <f t="shared" si="19"/>
        <v>#REF!</v>
      </c>
    </row>
    <row r="562" spans="2:22" x14ac:dyDescent="0.25">
      <c r="B562" s="90" t="s">
        <v>72</v>
      </c>
      <c r="C562" s="91" t="e">
        <f>'Список домов'!#REF!-C75-AA466</f>
        <v>#REF!</v>
      </c>
      <c r="D562" s="91" t="e">
        <f>'Список домов'!#REF!-D75-L466</f>
        <v>#REF!</v>
      </c>
      <c r="E562" s="92" t="e">
        <f>'Список домов'!#REF!-E75-W466</f>
        <v>#REF!</v>
      </c>
      <c r="F562" s="92" t="e">
        <f>'Список домов'!#REF!-F75-AL466</f>
        <v>#REF!</v>
      </c>
      <c r="G562" s="92" t="e">
        <f>'Список домов'!#REF!-G75-T466</f>
        <v>#REF!</v>
      </c>
      <c r="H562" s="92" t="e">
        <f>'Список домов'!#REF!-H75-M466</f>
        <v>#REF!</v>
      </c>
      <c r="I562" s="92" t="e">
        <f>'Список домов'!#REF!-I75-N466</f>
        <v>#REF!</v>
      </c>
      <c r="J562" s="92" t="e">
        <f>'Список домов'!#REF!-J75-X466</f>
        <v>#REF!</v>
      </c>
      <c r="K562" s="92" t="e">
        <f>'Список домов'!#REF!-K75-O466</f>
        <v>#REF!</v>
      </c>
      <c r="L562" s="92" t="e">
        <f>'Список домов'!#REF!-L75-AN466</f>
        <v>#REF!</v>
      </c>
      <c r="M562" s="92" t="e">
        <f>'Список домов'!#REF!-G466</f>
        <v>#REF!</v>
      </c>
      <c r="N562" s="92" t="e">
        <f>'Список домов'!#REF!-M75-N75-O75-H466-I466-J466</f>
        <v>#REF!</v>
      </c>
      <c r="O562" s="92" t="e">
        <f>'Список домов'!#REF!-P75-BC466-C466</f>
        <v>#REF!</v>
      </c>
      <c r="P562" s="92" t="e">
        <f>'Список домов'!#REF!-AV466-BJ466</f>
        <v>#REF!</v>
      </c>
      <c r="Q562" s="92" t="e">
        <f>'Список домов'!#REF!-Q75-AR466-AS466</f>
        <v>#REF!</v>
      </c>
      <c r="R562" s="92" t="e">
        <f t="shared" ref="R562:R566" si="20">SUM(C562:Q562)</f>
        <v>#REF!</v>
      </c>
      <c r="S562" s="92">
        <v>14669.859999999999</v>
      </c>
      <c r="T562" s="92" t="e">
        <f t="shared" si="19"/>
        <v>#REF!</v>
      </c>
    </row>
    <row r="563" spans="2:22" x14ac:dyDescent="0.25">
      <c r="B563" s="90" t="s">
        <v>73</v>
      </c>
      <c r="C563" s="91" t="e">
        <f>'Список домов'!#REF!-C76-AA467</f>
        <v>#REF!</v>
      </c>
      <c r="D563" s="91" t="e">
        <f>'Список домов'!#REF!-D76-L467</f>
        <v>#REF!</v>
      </c>
      <c r="E563" s="92" t="e">
        <f>'Список домов'!#REF!-E76-W467</f>
        <v>#REF!</v>
      </c>
      <c r="F563" s="92" t="e">
        <f>'Список домов'!#REF!-F76-AL467</f>
        <v>#REF!</v>
      </c>
      <c r="G563" s="92" t="e">
        <f>'Список домов'!#REF!-G76-T467</f>
        <v>#REF!</v>
      </c>
      <c r="H563" s="92" t="e">
        <f>'Список домов'!#REF!-H76-M467</f>
        <v>#REF!</v>
      </c>
      <c r="I563" s="92" t="e">
        <f>'Список домов'!#REF!-I76-N467</f>
        <v>#REF!</v>
      </c>
      <c r="J563" s="92" t="e">
        <f>'Список домов'!#REF!-J76-X467</f>
        <v>#REF!</v>
      </c>
      <c r="K563" s="92" t="e">
        <f>'Список домов'!#REF!-K76-O467</f>
        <v>#REF!</v>
      </c>
      <c r="L563" s="92" t="e">
        <f>'Список домов'!#REF!-L76-AN467</f>
        <v>#REF!</v>
      </c>
      <c r="M563" s="92" t="e">
        <f>'Список домов'!#REF!-G467</f>
        <v>#REF!</v>
      </c>
      <c r="N563" s="92" t="e">
        <f>'Список домов'!#REF!-M76-N76-O76-H467-I467-J467</f>
        <v>#REF!</v>
      </c>
      <c r="O563" s="92" t="e">
        <f>'Список домов'!#REF!-P76-BC467-C467</f>
        <v>#REF!</v>
      </c>
      <c r="P563" s="92" t="e">
        <f>'Список домов'!#REF!-AV467-BJ467</f>
        <v>#REF!</v>
      </c>
      <c r="Q563" s="92" t="e">
        <f>'Список домов'!#REF!-Q76-AR467-AS467</f>
        <v>#REF!</v>
      </c>
      <c r="R563" s="92" t="e">
        <f t="shared" si="20"/>
        <v>#REF!</v>
      </c>
      <c r="S563" s="92">
        <v>13895.050000000001</v>
      </c>
      <c r="T563" s="92" t="e">
        <f t="shared" si="19"/>
        <v>#REF!</v>
      </c>
    </row>
    <row r="564" spans="2:22" x14ac:dyDescent="0.25">
      <c r="B564" s="90" t="s">
        <v>74</v>
      </c>
      <c r="C564" s="91" t="e">
        <f>'Список домов'!#REF!-C77-AA468</f>
        <v>#REF!</v>
      </c>
      <c r="D564" s="91" t="e">
        <f>'Список домов'!#REF!-D77-L468</f>
        <v>#REF!</v>
      </c>
      <c r="E564" s="92" t="e">
        <f>'Список домов'!#REF!-E77-W468</f>
        <v>#REF!</v>
      </c>
      <c r="F564" s="92" t="e">
        <f>'Список домов'!#REF!-F77-AL468</f>
        <v>#REF!</v>
      </c>
      <c r="G564" s="92" t="e">
        <f>'Список домов'!#REF!-G77-T468</f>
        <v>#REF!</v>
      </c>
      <c r="H564" s="92" t="e">
        <f>'Список домов'!#REF!-H77-M468</f>
        <v>#REF!</v>
      </c>
      <c r="I564" s="92" t="e">
        <f>'Список домов'!#REF!-I77-N468</f>
        <v>#REF!</v>
      </c>
      <c r="J564" s="92" t="e">
        <f>'Список домов'!#REF!-J77-X468</f>
        <v>#REF!</v>
      </c>
      <c r="K564" s="92" t="e">
        <f>'Список домов'!#REF!-K77-O468</f>
        <v>#REF!</v>
      </c>
      <c r="L564" s="92" t="e">
        <f>'Список домов'!#REF!-L77-AN468</f>
        <v>#REF!</v>
      </c>
      <c r="M564" s="92" t="e">
        <f>'Список домов'!#REF!-G468</f>
        <v>#REF!</v>
      </c>
      <c r="N564" s="92" t="e">
        <f>'Список домов'!#REF!-M77-N77-O77-H468-I468-J468</f>
        <v>#REF!</v>
      </c>
      <c r="O564" s="92" t="e">
        <f>'Список домов'!#REF!-P77-BC468-C468</f>
        <v>#REF!</v>
      </c>
      <c r="P564" s="92" t="e">
        <f>'Список домов'!#REF!-AV468-BJ468</f>
        <v>#REF!</v>
      </c>
      <c r="Q564" s="92" t="e">
        <f>'Список домов'!#REF!-Q77-AR468-AS468</f>
        <v>#REF!</v>
      </c>
      <c r="R564" s="92" t="e">
        <f t="shared" si="20"/>
        <v>#REF!</v>
      </c>
      <c r="S564" s="92">
        <v>66881.929999999993</v>
      </c>
      <c r="T564" s="92" t="e">
        <f t="shared" si="19"/>
        <v>#REF!</v>
      </c>
    </row>
    <row r="565" spans="2:22" x14ac:dyDescent="0.25">
      <c r="B565" s="90" t="s">
        <v>75</v>
      </c>
      <c r="C565" s="91" t="e">
        <f>'Список домов'!#REF!-C78-AA469</f>
        <v>#REF!</v>
      </c>
      <c r="D565" s="91" t="e">
        <f>'Список домов'!#REF!-D78-L469</f>
        <v>#REF!</v>
      </c>
      <c r="E565" s="92" t="e">
        <f>'Список домов'!#REF!-E78-W469</f>
        <v>#REF!</v>
      </c>
      <c r="F565" s="92" t="e">
        <f>'Список домов'!#REF!-F78-AL469</f>
        <v>#REF!</v>
      </c>
      <c r="G565" s="92" t="e">
        <f>'Список домов'!#REF!-G78-T469</f>
        <v>#REF!</v>
      </c>
      <c r="H565" s="92" t="e">
        <f>'Список домов'!#REF!-H78-M469</f>
        <v>#REF!</v>
      </c>
      <c r="I565" s="92" t="e">
        <f>'Список домов'!#REF!-I78-N469</f>
        <v>#REF!</v>
      </c>
      <c r="J565" s="92" t="e">
        <f>'Список домов'!#REF!-J78-X469</f>
        <v>#REF!</v>
      </c>
      <c r="K565" s="92" t="e">
        <f>'Список домов'!#REF!-K78-O469</f>
        <v>#REF!</v>
      </c>
      <c r="L565" s="92" t="e">
        <f>'Список домов'!#REF!-L78-AN469</f>
        <v>#REF!</v>
      </c>
      <c r="M565" s="92" t="e">
        <f>'Список домов'!#REF!-G469</f>
        <v>#REF!</v>
      </c>
      <c r="N565" s="92" t="e">
        <f>'Список домов'!#REF!-M78-N78-O78-H469-I469-J469</f>
        <v>#REF!</v>
      </c>
      <c r="O565" s="92" t="e">
        <f>'Список домов'!#REF!-P78-BC469-C469</f>
        <v>#REF!</v>
      </c>
      <c r="P565" s="92" t="e">
        <f>'Список домов'!#REF!-AV469-BJ469</f>
        <v>#REF!</v>
      </c>
      <c r="Q565" s="92" t="e">
        <f>'Список домов'!#REF!-Q78-AR469-AS469</f>
        <v>#REF!</v>
      </c>
      <c r="R565" s="92" t="e">
        <f t="shared" si="20"/>
        <v>#REF!</v>
      </c>
      <c r="S565" s="92">
        <v>23530.92</v>
      </c>
      <c r="T565" s="92" t="e">
        <f t="shared" si="19"/>
        <v>#REF!</v>
      </c>
    </row>
    <row r="566" spans="2:22" x14ac:dyDescent="0.25">
      <c r="B566" s="90" t="s">
        <v>76</v>
      </c>
      <c r="C566" s="91" t="e">
        <f>'Список домов'!#REF!-C79-AA470</f>
        <v>#REF!</v>
      </c>
      <c r="D566" s="91" t="e">
        <f>'Список домов'!#REF!-D79-L470</f>
        <v>#REF!</v>
      </c>
      <c r="E566" s="92" t="e">
        <f>'Список домов'!#REF!-E79-W470</f>
        <v>#REF!</v>
      </c>
      <c r="F566" s="92" t="e">
        <f>'Список домов'!#REF!-F79-AL470</f>
        <v>#REF!</v>
      </c>
      <c r="G566" s="92" t="e">
        <f>'Список домов'!#REF!-G79-T470</f>
        <v>#REF!</v>
      </c>
      <c r="H566" s="92" t="e">
        <f>'Список домов'!#REF!-H79-M470</f>
        <v>#REF!</v>
      </c>
      <c r="I566" s="92" t="e">
        <f>'Список домов'!#REF!-I79-N470</f>
        <v>#REF!</v>
      </c>
      <c r="J566" s="92" t="e">
        <f>'Список домов'!#REF!-J79-X470</f>
        <v>#REF!</v>
      </c>
      <c r="K566" s="92" t="e">
        <f>'Список домов'!#REF!-K79-O470</f>
        <v>#REF!</v>
      </c>
      <c r="L566" s="92" t="e">
        <f>'Список домов'!#REF!-L79-AN470</f>
        <v>#REF!</v>
      </c>
      <c r="M566" s="92" t="e">
        <f>'Список домов'!#REF!-G470</f>
        <v>#REF!</v>
      </c>
      <c r="N566" s="92" t="e">
        <f>'Список домов'!#REF!-M79-N79-O79-H470-I470-J470</f>
        <v>#REF!</v>
      </c>
      <c r="O566" s="92" t="e">
        <f>'Список домов'!#REF!-P79-BC470-C470</f>
        <v>#REF!</v>
      </c>
      <c r="P566" s="92" t="e">
        <f>'Список домов'!#REF!-AV470-BJ470</f>
        <v>#REF!</v>
      </c>
      <c r="Q566" s="92" t="e">
        <f>'Список домов'!#REF!-Q79-AR470-AS470</f>
        <v>#REF!</v>
      </c>
      <c r="R566" s="92" t="e">
        <f t="shared" si="20"/>
        <v>#REF!</v>
      </c>
      <c r="S566" s="92">
        <v>7050.92</v>
      </c>
      <c r="T566" s="92" t="e">
        <f t="shared" si="19"/>
        <v>#REF!</v>
      </c>
    </row>
    <row r="567" spans="2:22" x14ac:dyDescent="0.25">
      <c r="B567" s="90" t="s">
        <v>77</v>
      </c>
      <c r="C567" s="91" t="e">
        <f>'Список домов'!#REF!-C80-AA471</f>
        <v>#REF!</v>
      </c>
      <c r="D567" s="91" t="e">
        <f>'Список домов'!#REF!-D80-L471</f>
        <v>#REF!</v>
      </c>
      <c r="E567" s="92" t="e">
        <f>'Список домов'!#REF!-E80-W471</f>
        <v>#REF!</v>
      </c>
      <c r="F567" s="92" t="e">
        <f>'Список домов'!#REF!-F80-AL471</f>
        <v>#REF!</v>
      </c>
      <c r="G567" s="92" t="e">
        <f>'Список домов'!#REF!-G80-T471</f>
        <v>#REF!</v>
      </c>
      <c r="H567" s="92" t="e">
        <f>'Список домов'!#REF!-H80-M471</f>
        <v>#REF!</v>
      </c>
      <c r="I567" s="92" t="e">
        <f>'Список домов'!#REF!-I80-N471</f>
        <v>#REF!</v>
      </c>
      <c r="J567" s="92" t="e">
        <f>'Список домов'!#REF!-J80-X471</f>
        <v>#REF!</v>
      </c>
      <c r="K567" s="92" t="e">
        <f>'Список домов'!#REF!-K80-O471</f>
        <v>#REF!</v>
      </c>
      <c r="L567" s="92" t="e">
        <f>'Список домов'!#REF!-L80-AN471</f>
        <v>#REF!</v>
      </c>
      <c r="M567" s="92" t="e">
        <f>'Список домов'!#REF!-G471</f>
        <v>#REF!</v>
      </c>
      <c r="N567" s="92" t="e">
        <f>'Список домов'!#REF!-M80-N80-O80-H471-I471-J471</f>
        <v>#REF!</v>
      </c>
      <c r="O567" s="92" t="e">
        <f>'Список домов'!#REF!-P80-BC471-C471</f>
        <v>#REF!</v>
      </c>
      <c r="P567" s="92" t="e">
        <f>'Список домов'!#REF!-AV471-BJ471</f>
        <v>#REF!</v>
      </c>
      <c r="Q567" s="92" t="e">
        <f>'Список домов'!#REF!-Q80-AR471-AS471</f>
        <v>#REF!</v>
      </c>
      <c r="R567" s="92" t="e">
        <f>SUM(C567:Q567)-U567</f>
        <v>#REF!</v>
      </c>
      <c r="S567" s="92">
        <v>51233.84</v>
      </c>
      <c r="T567" s="92" t="e">
        <f t="shared" si="19"/>
        <v>#REF!</v>
      </c>
    </row>
    <row r="568" spans="2:22" x14ac:dyDescent="0.25">
      <c r="B568" s="90" t="s">
        <v>78</v>
      </c>
      <c r="C568" s="91" t="e">
        <f>'Список домов'!#REF!-C81-AA472</f>
        <v>#REF!</v>
      </c>
      <c r="D568" s="91" t="e">
        <f>'Список домов'!#REF!-D81-L472</f>
        <v>#REF!</v>
      </c>
      <c r="E568" s="92" t="e">
        <f>'Список домов'!#REF!-E81-W472</f>
        <v>#REF!</v>
      </c>
      <c r="F568" s="92" t="e">
        <f>'Список домов'!#REF!-F81-AL472</f>
        <v>#REF!</v>
      </c>
      <c r="G568" s="92" t="e">
        <f>'Список домов'!#REF!-G81-T472</f>
        <v>#REF!</v>
      </c>
      <c r="H568" s="92" t="e">
        <f>'Список домов'!#REF!-H81-M472</f>
        <v>#REF!</v>
      </c>
      <c r="I568" s="92" t="e">
        <f>'Список домов'!#REF!-I81-N472</f>
        <v>#REF!</v>
      </c>
      <c r="J568" s="92" t="e">
        <f>'Список домов'!#REF!-J81-X472</f>
        <v>#REF!</v>
      </c>
      <c r="K568" s="92" t="e">
        <f>'Список домов'!#REF!-K81-O472</f>
        <v>#REF!</v>
      </c>
      <c r="L568" s="92" t="e">
        <f>'Список домов'!#REF!-L81-AN472</f>
        <v>#REF!</v>
      </c>
      <c r="M568" s="92" t="e">
        <f>'Список домов'!#REF!-G472</f>
        <v>#REF!</v>
      </c>
      <c r="N568" s="92" t="e">
        <f>'Список домов'!#REF!-M81-N81-O81-H472-I472-J472</f>
        <v>#REF!</v>
      </c>
      <c r="O568" s="92" t="e">
        <f>'Список домов'!#REF!-P81-BC472-C472</f>
        <v>#REF!</v>
      </c>
      <c r="P568" s="92" t="e">
        <f>'Список домов'!#REF!-AV472-BJ472</f>
        <v>#REF!</v>
      </c>
      <c r="Q568" s="92" t="e">
        <f>'Список домов'!#REF!-Q81-AR472-AS472</f>
        <v>#REF!</v>
      </c>
      <c r="R568" s="92" t="e">
        <f>SUM(C568:Q568)-U568</f>
        <v>#REF!</v>
      </c>
      <c r="S568" s="92">
        <v>7030.7</v>
      </c>
      <c r="T568" s="92" t="e">
        <f t="shared" si="19"/>
        <v>#REF!</v>
      </c>
    </row>
    <row r="569" spans="2:22" x14ac:dyDescent="0.25">
      <c r="B569" s="90" t="s">
        <v>79</v>
      </c>
      <c r="C569" s="91" t="e">
        <f>'Список домов'!#REF!-C82-AA473</f>
        <v>#REF!</v>
      </c>
      <c r="D569" s="91" t="e">
        <f>'Список домов'!#REF!-D82-L473</f>
        <v>#REF!</v>
      </c>
      <c r="E569" s="92" t="e">
        <f>'Список домов'!#REF!-E82-W473</f>
        <v>#REF!</v>
      </c>
      <c r="F569" s="92" t="e">
        <f>'Список домов'!#REF!-F82-AL473</f>
        <v>#REF!</v>
      </c>
      <c r="G569" s="92" t="e">
        <f>'Список домов'!#REF!-G82-T473</f>
        <v>#REF!</v>
      </c>
      <c r="H569" s="92" t="e">
        <f>'Список домов'!#REF!-H82-M473</f>
        <v>#REF!</v>
      </c>
      <c r="I569" s="92" t="e">
        <f>'Список домов'!#REF!-I82-N473</f>
        <v>#REF!</v>
      </c>
      <c r="J569" s="92" t="e">
        <f>'Список домов'!#REF!-J82-X473</f>
        <v>#REF!</v>
      </c>
      <c r="K569" s="92" t="e">
        <f>'Список домов'!#REF!-K82-O473</f>
        <v>#REF!</v>
      </c>
      <c r="L569" s="92" t="e">
        <f>'Список домов'!#REF!-L82-AN473</f>
        <v>#REF!</v>
      </c>
      <c r="M569" s="92" t="e">
        <f>'Список домов'!#REF!-G473</f>
        <v>#REF!</v>
      </c>
      <c r="N569" s="92" t="e">
        <f>'Список домов'!#REF!-M82-N82-O82-H473-I473-J473</f>
        <v>#REF!</v>
      </c>
      <c r="O569" s="92" t="e">
        <f>'Список домов'!#REF!-P82-BC473-C473</f>
        <v>#REF!</v>
      </c>
      <c r="P569" s="92" t="e">
        <f>'Список домов'!#REF!-AV473-BJ473</f>
        <v>#REF!</v>
      </c>
      <c r="Q569" s="92" t="e">
        <f>'Список домов'!#REF!-Q82-AR473-AS473</f>
        <v>#REF!</v>
      </c>
      <c r="R569" s="92" t="e">
        <f>SUM(C569:Q569)-U569</f>
        <v>#REF!</v>
      </c>
      <c r="S569" s="92">
        <v>30677.87</v>
      </c>
      <c r="T569" s="92" t="e">
        <f t="shared" si="19"/>
        <v>#REF!</v>
      </c>
      <c r="U569" s="92">
        <v>5860.23</v>
      </c>
      <c r="V569" s="132" t="s">
        <v>437</v>
      </c>
    </row>
    <row r="570" spans="2:22" x14ac:dyDescent="0.25">
      <c r="B570" s="90" t="s">
        <v>80</v>
      </c>
      <c r="C570" s="91" t="e">
        <f>'Список домов'!#REF!-C83-AA474</f>
        <v>#REF!</v>
      </c>
      <c r="D570" s="91" t="e">
        <f>'Список домов'!#REF!-D83-L474</f>
        <v>#REF!</v>
      </c>
      <c r="E570" s="92" t="e">
        <f>'Список домов'!#REF!-E83-W474</f>
        <v>#REF!</v>
      </c>
      <c r="F570" s="92" t="e">
        <f>'Список домов'!#REF!-F83-AL474</f>
        <v>#REF!</v>
      </c>
      <c r="G570" s="92" t="e">
        <f>'Список домов'!#REF!-G83-T474</f>
        <v>#REF!</v>
      </c>
      <c r="H570" s="92" t="e">
        <f>'Список домов'!#REF!-H83-M474</f>
        <v>#REF!</v>
      </c>
      <c r="I570" s="92" t="e">
        <f>'Список домов'!#REF!-I83-N474</f>
        <v>#REF!</v>
      </c>
      <c r="J570" s="92" t="e">
        <f>'Список домов'!#REF!-J83-X474</f>
        <v>#REF!</v>
      </c>
      <c r="K570" s="92" t="e">
        <f>'Список домов'!#REF!-K83-O474</f>
        <v>#REF!</v>
      </c>
      <c r="L570" s="92" t="e">
        <f>'Список домов'!#REF!-L83-AN474</f>
        <v>#REF!</v>
      </c>
      <c r="M570" s="92" t="e">
        <f>'Список домов'!#REF!-G474</f>
        <v>#REF!</v>
      </c>
      <c r="N570" s="92" t="e">
        <f>'Список домов'!#REF!-M83-N83-O83-H474-I474-J474</f>
        <v>#REF!</v>
      </c>
      <c r="O570" s="92" t="e">
        <f>'Список домов'!#REF!-P83-BC474-C474</f>
        <v>#REF!</v>
      </c>
      <c r="P570" s="92" t="e">
        <f>'Список домов'!#REF!-AV474-BJ474</f>
        <v>#REF!</v>
      </c>
      <c r="Q570" s="92" t="e">
        <f>'Список домов'!#REF!-Q83-AR474-AS474</f>
        <v>#REF!</v>
      </c>
      <c r="R570" s="92" t="e">
        <f t="shared" ref="R570:R581" si="21">SUM(C570:Q570)</f>
        <v>#REF!</v>
      </c>
      <c r="S570" s="92">
        <v>36383.17</v>
      </c>
      <c r="T570" s="92" t="e">
        <f t="shared" si="19"/>
        <v>#REF!</v>
      </c>
    </row>
    <row r="571" spans="2:22" x14ac:dyDescent="0.25">
      <c r="B571" s="90" t="s">
        <v>81</v>
      </c>
      <c r="C571" s="91" t="e">
        <f>'Список домов'!#REF!-C84-AA475</f>
        <v>#REF!</v>
      </c>
      <c r="D571" s="91" t="e">
        <f>'Список домов'!#REF!-D84-L475</f>
        <v>#REF!</v>
      </c>
      <c r="E571" s="92" t="e">
        <f>'Список домов'!#REF!-E84-W475</f>
        <v>#REF!</v>
      </c>
      <c r="F571" s="92" t="e">
        <f>'Список домов'!#REF!-F84-AL475</f>
        <v>#REF!</v>
      </c>
      <c r="G571" s="92" t="e">
        <f>'Список домов'!#REF!-G84-T475</f>
        <v>#REF!</v>
      </c>
      <c r="H571" s="92" t="e">
        <f>'Список домов'!#REF!-H84-M475</f>
        <v>#REF!</v>
      </c>
      <c r="I571" s="92" t="e">
        <f>'Список домов'!#REF!-I84-N475</f>
        <v>#REF!</v>
      </c>
      <c r="J571" s="92" t="e">
        <f>'Список домов'!#REF!-J84-X475</f>
        <v>#REF!</v>
      </c>
      <c r="K571" s="92" t="e">
        <f>'Список домов'!#REF!-K84-O475</f>
        <v>#REF!</v>
      </c>
      <c r="L571" s="92" t="e">
        <f>'Список домов'!#REF!-L84-AN475</f>
        <v>#REF!</v>
      </c>
      <c r="M571" s="92" t="e">
        <f>'Список домов'!#REF!-G475</f>
        <v>#REF!</v>
      </c>
      <c r="N571" s="92" t="e">
        <f>'Список домов'!#REF!-M84-N84-O84-H475-I475-J475</f>
        <v>#REF!</v>
      </c>
      <c r="O571" s="92" t="e">
        <f>'Список домов'!#REF!-P84-BC475-C475</f>
        <v>#REF!</v>
      </c>
      <c r="P571" s="92" t="e">
        <f>'Список домов'!#REF!-AV475-BJ475</f>
        <v>#REF!</v>
      </c>
      <c r="Q571" s="92" t="e">
        <f>'Список домов'!#REF!-Q84-AR475-AS475</f>
        <v>#REF!</v>
      </c>
      <c r="R571" s="92" t="e">
        <f t="shared" si="21"/>
        <v>#REF!</v>
      </c>
      <c r="S571" s="92">
        <v>29674.93</v>
      </c>
      <c r="T571" s="92" t="e">
        <f t="shared" si="19"/>
        <v>#REF!</v>
      </c>
    </row>
    <row r="572" spans="2:22" x14ac:dyDescent="0.25">
      <c r="B572" s="90" t="s">
        <v>82</v>
      </c>
      <c r="C572" s="91" t="e">
        <f>'Список домов'!#REF!-C85-AA476</f>
        <v>#REF!</v>
      </c>
      <c r="D572" s="91" t="e">
        <f>'Список домов'!#REF!-D85-L476</f>
        <v>#REF!</v>
      </c>
      <c r="E572" s="92" t="e">
        <f>'Список домов'!#REF!-E85-W476</f>
        <v>#REF!</v>
      </c>
      <c r="F572" s="92" t="e">
        <f>'Список домов'!#REF!-F85-AL476</f>
        <v>#REF!</v>
      </c>
      <c r="G572" s="92" t="e">
        <f>'Список домов'!#REF!-G85-T476</f>
        <v>#REF!</v>
      </c>
      <c r="H572" s="92" t="e">
        <f>'Список домов'!#REF!-H85-M476</f>
        <v>#REF!</v>
      </c>
      <c r="I572" s="92" t="e">
        <f>'Список домов'!#REF!-I85-N476</f>
        <v>#REF!</v>
      </c>
      <c r="J572" s="92" t="e">
        <f>'Список домов'!#REF!-J85-X476</f>
        <v>#REF!</v>
      </c>
      <c r="K572" s="92" t="e">
        <f>'Список домов'!#REF!-K85-O476</f>
        <v>#REF!</v>
      </c>
      <c r="L572" s="92" t="e">
        <f>'Список домов'!#REF!-L85-AN476</f>
        <v>#REF!</v>
      </c>
      <c r="M572" s="92" t="e">
        <f>'Список домов'!#REF!-G476</f>
        <v>#REF!</v>
      </c>
      <c r="N572" s="92" t="e">
        <f>'Список домов'!#REF!-M85-N85-O85-H476-I476-J476</f>
        <v>#REF!</v>
      </c>
      <c r="O572" s="92" t="e">
        <f>'Список домов'!#REF!-P85-BC476-C476</f>
        <v>#REF!</v>
      </c>
      <c r="P572" s="92" t="e">
        <f>'Список домов'!#REF!-AV476-BJ476</f>
        <v>#REF!</v>
      </c>
      <c r="Q572" s="92" t="e">
        <f>'Список домов'!#REF!-Q85-AR476-AS476</f>
        <v>#REF!</v>
      </c>
      <c r="R572" s="92" t="e">
        <f t="shared" si="21"/>
        <v>#REF!</v>
      </c>
      <c r="S572" s="92">
        <v>0</v>
      </c>
      <c r="T572" s="92" t="e">
        <f t="shared" si="19"/>
        <v>#REF!</v>
      </c>
    </row>
    <row r="573" spans="2:22" x14ac:dyDescent="0.25">
      <c r="B573" s="90" t="s">
        <v>83</v>
      </c>
      <c r="C573" s="91" t="e">
        <f>'Список домов'!#REF!-C86-AA477</f>
        <v>#REF!</v>
      </c>
      <c r="D573" s="91" t="e">
        <f>'Список домов'!#REF!-D86-L477</f>
        <v>#REF!</v>
      </c>
      <c r="E573" s="92" t="e">
        <f>'Список домов'!#REF!-E86-W477</f>
        <v>#REF!</v>
      </c>
      <c r="F573" s="92" t="e">
        <f>'Список домов'!#REF!-F86-AL477</f>
        <v>#REF!</v>
      </c>
      <c r="G573" s="92" t="e">
        <f>'Список домов'!#REF!-G86-T477</f>
        <v>#REF!</v>
      </c>
      <c r="H573" s="92" t="e">
        <f>'Список домов'!#REF!-H86-M477</f>
        <v>#REF!</v>
      </c>
      <c r="I573" s="92" t="e">
        <f>'Список домов'!#REF!-I86-N477</f>
        <v>#REF!</v>
      </c>
      <c r="J573" s="92" t="e">
        <f>'Список домов'!#REF!-J86-X477</f>
        <v>#REF!</v>
      </c>
      <c r="K573" s="92" t="e">
        <f>'Список домов'!#REF!-K86-O477</f>
        <v>#REF!</v>
      </c>
      <c r="L573" s="92" t="e">
        <f>'Список домов'!#REF!-L86-AN477</f>
        <v>#REF!</v>
      </c>
      <c r="M573" s="92" t="e">
        <f>'Список домов'!#REF!-G477</f>
        <v>#REF!</v>
      </c>
      <c r="N573" s="92" t="e">
        <f>'Список домов'!#REF!-M86-N86-O86-H477-I477-J477</f>
        <v>#REF!</v>
      </c>
      <c r="O573" s="92" t="e">
        <f>'Список домов'!#REF!-P86-BC477-C477</f>
        <v>#REF!</v>
      </c>
      <c r="P573" s="92" t="e">
        <f>'Список домов'!#REF!-AV477-BJ477</f>
        <v>#REF!</v>
      </c>
      <c r="Q573" s="92" t="e">
        <f>'Список домов'!#REF!-Q86-AR477-AS477</f>
        <v>#REF!</v>
      </c>
      <c r="R573" s="92" t="e">
        <f t="shared" si="21"/>
        <v>#REF!</v>
      </c>
      <c r="S573" s="92">
        <v>0</v>
      </c>
      <c r="T573" s="92" t="e">
        <f t="shared" si="19"/>
        <v>#REF!</v>
      </c>
    </row>
    <row r="574" spans="2:22" x14ac:dyDescent="0.25">
      <c r="B574" s="90" t="s">
        <v>84</v>
      </c>
      <c r="C574" s="91" t="e">
        <f>'Список домов'!#REF!-C87-AA478</f>
        <v>#REF!</v>
      </c>
      <c r="D574" s="91" t="e">
        <f>'Список домов'!#REF!-D87-L478</f>
        <v>#REF!</v>
      </c>
      <c r="E574" s="92" t="e">
        <f>'Список домов'!#REF!-E87-W478</f>
        <v>#REF!</v>
      </c>
      <c r="F574" s="92" t="e">
        <f>'Список домов'!#REF!-F87-AL478</f>
        <v>#REF!</v>
      </c>
      <c r="G574" s="92" t="e">
        <f>'Список домов'!#REF!-G87-T478</f>
        <v>#REF!</v>
      </c>
      <c r="H574" s="92" t="e">
        <f>'Список домов'!#REF!-H87-M478</f>
        <v>#REF!</v>
      </c>
      <c r="I574" s="92" t="e">
        <f>'Список домов'!#REF!-I87-N478</f>
        <v>#REF!</v>
      </c>
      <c r="J574" s="92" t="e">
        <f>'Список домов'!#REF!-J87-X478</f>
        <v>#REF!</v>
      </c>
      <c r="K574" s="92" t="e">
        <f>'Список домов'!#REF!-K87-O478</f>
        <v>#REF!</v>
      </c>
      <c r="L574" s="92" t="e">
        <f>'Список домов'!#REF!-L87-AN478</f>
        <v>#REF!</v>
      </c>
      <c r="M574" s="92" t="e">
        <f>'Список домов'!#REF!-G478</f>
        <v>#REF!</v>
      </c>
      <c r="N574" s="92" t="e">
        <f>'Список домов'!#REF!-M87-N87-O87-H478-I478-J478</f>
        <v>#REF!</v>
      </c>
      <c r="O574" s="92" t="e">
        <f>'Список домов'!#REF!-P87-BC478-C478</f>
        <v>#REF!</v>
      </c>
      <c r="P574" s="92" t="e">
        <f>'Список домов'!#REF!-AV478-BJ478</f>
        <v>#REF!</v>
      </c>
      <c r="Q574" s="92" t="e">
        <f>'Список домов'!#REF!-Q87-AR478-AS478</f>
        <v>#REF!</v>
      </c>
      <c r="R574" s="92" t="e">
        <f t="shared" si="21"/>
        <v>#REF!</v>
      </c>
      <c r="S574" s="92">
        <v>37266</v>
      </c>
      <c r="T574" s="92" t="e">
        <f t="shared" si="19"/>
        <v>#REF!</v>
      </c>
    </row>
    <row r="575" spans="2:22" x14ac:dyDescent="0.25">
      <c r="B575" s="90" t="s">
        <v>85</v>
      </c>
      <c r="C575" s="91" t="e">
        <f>'Список домов'!#REF!-C88-AA479</f>
        <v>#REF!</v>
      </c>
      <c r="D575" s="91" t="e">
        <f>'Список домов'!#REF!-D88-L479</f>
        <v>#REF!</v>
      </c>
      <c r="E575" s="92" t="e">
        <f>'Список домов'!#REF!-E88-W479</f>
        <v>#REF!</v>
      </c>
      <c r="F575" s="92" t="e">
        <f>'Список домов'!#REF!-F88-AL479</f>
        <v>#REF!</v>
      </c>
      <c r="G575" s="92" t="e">
        <f>'Список домов'!#REF!-G88-T479</f>
        <v>#REF!</v>
      </c>
      <c r="H575" s="92" t="e">
        <f>'Список домов'!#REF!-H88-M479</f>
        <v>#REF!</v>
      </c>
      <c r="I575" s="92" t="e">
        <f>'Список домов'!#REF!-I88-N479</f>
        <v>#REF!</v>
      </c>
      <c r="J575" s="92" t="e">
        <f>'Список домов'!#REF!-J88-X479</f>
        <v>#REF!</v>
      </c>
      <c r="K575" s="92" t="e">
        <f>'Список домов'!#REF!-K88-O479</f>
        <v>#REF!</v>
      </c>
      <c r="L575" s="92" t="e">
        <f>'Список домов'!#REF!-L88-AN479</f>
        <v>#REF!</v>
      </c>
      <c r="M575" s="92" t="e">
        <f>'Список домов'!#REF!-G479</f>
        <v>#REF!</v>
      </c>
      <c r="N575" s="92" t="e">
        <f>'Список домов'!#REF!-M88-N88-O88-H479-I479-J479</f>
        <v>#REF!</v>
      </c>
      <c r="O575" s="92" t="e">
        <f>'Список домов'!#REF!-P88-BC479-C479</f>
        <v>#REF!</v>
      </c>
      <c r="P575" s="92" t="e">
        <f>'Список домов'!#REF!-AV479-BJ479</f>
        <v>#REF!</v>
      </c>
      <c r="Q575" s="92" t="e">
        <f>'Список домов'!#REF!-Q88-AR479-AS479</f>
        <v>#REF!</v>
      </c>
      <c r="R575" s="92" t="e">
        <f t="shared" si="21"/>
        <v>#REF!</v>
      </c>
      <c r="S575" s="92">
        <v>29844.85</v>
      </c>
      <c r="T575" s="92" t="e">
        <f t="shared" si="19"/>
        <v>#REF!</v>
      </c>
    </row>
    <row r="576" spans="2:22" x14ac:dyDescent="0.25">
      <c r="B576" s="90" t="s">
        <v>86</v>
      </c>
      <c r="C576" s="91" t="e">
        <f>'Список домов'!#REF!-C89-AA480</f>
        <v>#REF!</v>
      </c>
      <c r="D576" s="91" t="e">
        <f>'Список домов'!#REF!-D89-L480</f>
        <v>#REF!</v>
      </c>
      <c r="E576" s="92" t="e">
        <f>'Список домов'!#REF!-E89-W480</f>
        <v>#REF!</v>
      </c>
      <c r="F576" s="92" t="e">
        <f>'Список домов'!#REF!-F89-AL480</f>
        <v>#REF!</v>
      </c>
      <c r="G576" s="92" t="e">
        <f>'Список домов'!#REF!-G89-T480</f>
        <v>#REF!</v>
      </c>
      <c r="H576" s="92" t="e">
        <f>'Список домов'!#REF!-H89-M480</f>
        <v>#REF!</v>
      </c>
      <c r="I576" s="92" t="e">
        <f>'Список домов'!#REF!-I89-N480</f>
        <v>#REF!</v>
      </c>
      <c r="J576" s="92" t="e">
        <f>'Список домов'!#REF!-J89-X480</f>
        <v>#REF!</v>
      </c>
      <c r="K576" s="92" t="e">
        <f>'Список домов'!#REF!-K89-O480</f>
        <v>#REF!</v>
      </c>
      <c r="L576" s="92" t="e">
        <f>'Список домов'!#REF!-L89-AN480</f>
        <v>#REF!</v>
      </c>
      <c r="M576" s="92" t="e">
        <f>'Список домов'!#REF!-G480</f>
        <v>#REF!</v>
      </c>
      <c r="N576" s="92" t="e">
        <f>'Список домов'!#REF!-M89-N89-O89-H480-I480-J480</f>
        <v>#REF!</v>
      </c>
      <c r="O576" s="92" t="e">
        <f>'Список домов'!#REF!-P89-BC480-C480</f>
        <v>#REF!</v>
      </c>
      <c r="P576" s="92" t="e">
        <f>'Список домов'!#REF!-AV480-BJ480</f>
        <v>#REF!</v>
      </c>
      <c r="Q576" s="92" t="e">
        <f>'Список домов'!#REF!-Q89-AR480-AS480</f>
        <v>#REF!</v>
      </c>
      <c r="R576" s="92" t="e">
        <f t="shared" si="21"/>
        <v>#REF!</v>
      </c>
      <c r="S576" s="92">
        <v>31068.260000000002</v>
      </c>
      <c r="T576" s="92" t="e">
        <f t="shared" si="19"/>
        <v>#REF!</v>
      </c>
    </row>
    <row r="577" spans="2:20" x14ac:dyDescent="0.25">
      <c r="B577" s="90" t="s">
        <v>299</v>
      </c>
      <c r="C577" s="91" t="e">
        <f>'Список домов'!#REF!-C90-AA481</f>
        <v>#REF!</v>
      </c>
      <c r="D577" s="91" t="e">
        <f>'Список домов'!#REF!-D90-L481</f>
        <v>#REF!</v>
      </c>
      <c r="E577" s="92" t="e">
        <f>'Список домов'!#REF!-E90-W481</f>
        <v>#REF!</v>
      </c>
      <c r="F577" s="92" t="e">
        <f>'Список домов'!#REF!-F90-AL481</f>
        <v>#REF!</v>
      </c>
      <c r="G577" s="92" t="e">
        <f>'Список домов'!#REF!-G90-T481</f>
        <v>#REF!</v>
      </c>
      <c r="H577" s="92" t="e">
        <f>'Список домов'!#REF!-H90-M481</f>
        <v>#REF!</v>
      </c>
      <c r="I577" s="92" t="e">
        <f>'Список домов'!#REF!-I90-N481</f>
        <v>#REF!</v>
      </c>
      <c r="J577" s="92" t="e">
        <f>'Список домов'!#REF!-J90-X481</f>
        <v>#REF!</v>
      </c>
      <c r="K577" s="92" t="e">
        <f>'Список домов'!#REF!-K90-O481</f>
        <v>#REF!</v>
      </c>
      <c r="L577" s="92" t="e">
        <f>'Список домов'!#REF!-L90-AN481</f>
        <v>#REF!</v>
      </c>
      <c r="M577" s="92" t="e">
        <f>'Список домов'!#REF!-G481</f>
        <v>#REF!</v>
      </c>
      <c r="N577" s="92" t="e">
        <f>'Список домов'!#REF!-M90-N90-O90-H481-I481-J481</f>
        <v>#REF!</v>
      </c>
      <c r="O577" s="92" t="e">
        <f>'Список домов'!#REF!-P90-BC481-C481</f>
        <v>#REF!</v>
      </c>
      <c r="P577" s="92" t="e">
        <f>'Список домов'!#REF!-AV481-BJ481</f>
        <v>#REF!</v>
      </c>
      <c r="Q577" s="92" t="e">
        <f>'Список домов'!#REF!-Q90-AR481-AS481</f>
        <v>#REF!</v>
      </c>
      <c r="R577" s="92" t="e">
        <f t="shared" si="21"/>
        <v>#REF!</v>
      </c>
      <c r="S577" s="92">
        <v>17152.849999999999</v>
      </c>
      <c r="T577" s="92" t="e">
        <f t="shared" si="19"/>
        <v>#REF!</v>
      </c>
    </row>
    <row r="578" spans="2:20" x14ac:dyDescent="0.25">
      <c r="B578" s="90" t="s">
        <v>87</v>
      </c>
      <c r="C578" s="91" t="e">
        <f>'Список домов'!#REF!-C91-AA482</f>
        <v>#REF!</v>
      </c>
      <c r="D578" s="91" t="e">
        <f>'Список домов'!#REF!-D91-L482</f>
        <v>#REF!</v>
      </c>
      <c r="E578" s="92" t="e">
        <f>'Список домов'!#REF!-E91-W482</f>
        <v>#REF!</v>
      </c>
      <c r="F578" s="92" t="e">
        <f>'Список домов'!#REF!-F91-AL482</f>
        <v>#REF!</v>
      </c>
      <c r="G578" s="92" t="e">
        <f>'Список домов'!#REF!-G91-T482</f>
        <v>#REF!</v>
      </c>
      <c r="H578" s="92" t="e">
        <f>'Список домов'!#REF!-H91-M482</f>
        <v>#REF!</v>
      </c>
      <c r="I578" s="92" t="e">
        <f>'Список домов'!#REF!-I91-N482</f>
        <v>#REF!</v>
      </c>
      <c r="J578" s="92" t="e">
        <f>'Список домов'!#REF!-J91-X482</f>
        <v>#REF!</v>
      </c>
      <c r="K578" s="92" t="e">
        <f>'Список домов'!#REF!-K91-O482</f>
        <v>#REF!</v>
      </c>
      <c r="L578" s="92" t="e">
        <f>'Список домов'!#REF!-L91-AN482</f>
        <v>#REF!</v>
      </c>
      <c r="M578" s="92" t="e">
        <f>'Список домов'!#REF!-G482</f>
        <v>#REF!</v>
      </c>
      <c r="N578" s="92" t="e">
        <f>'Список домов'!#REF!-M91-N91-O91-H482-I482-J482</f>
        <v>#REF!</v>
      </c>
      <c r="O578" s="92" t="e">
        <f>'Список домов'!#REF!-P91-BC482-C482</f>
        <v>#REF!</v>
      </c>
      <c r="P578" s="92" t="e">
        <f>'Список домов'!#REF!-AV482-BJ482</f>
        <v>#REF!</v>
      </c>
      <c r="Q578" s="92" t="e">
        <f>'Список домов'!#REF!-Q91-AR482-AS482</f>
        <v>#REF!</v>
      </c>
      <c r="R578" s="92" t="e">
        <f t="shared" si="21"/>
        <v>#REF!</v>
      </c>
      <c r="S578" s="92">
        <v>0</v>
      </c>
      <c r="T578" s="92" t="e">
        <f t="shared" si="19"/>
        <v>#REF!</v>
      </c>
    </row>
    <row r="579" spans="2:20" x14ac:dyDescent="0.25">
      <c r="B579" s="90" t="s">
        <v>300</v>
      </c>
      <c r="C579" s="91" t="e">
        <f>'Список домов'!#REF!-C92-AA483</f>
        <v>#REF!</v>
      </c>
      <c r="D579" s="91" t="e">
        <f>'Список домов'!#REF!-D92-L483</f>
        <v>#REF!</v>
      </c>
      <c r="E579" s="92" t="e">
        <f>'Список домов'!#REF!-E92-W483</f>
        <v>#REF!</v>
      </c>
      <c r="F579" s="92" t="e">
        <f>'Список домов'!#REF!-F92-AL483</f>
        <v>#REF!</v>
      </c>
      <c r="G579" s="92" t="e">
        <f>'Список домов'!#REF!-G92-T483</f>
        <v>#REF!</v>
      </c>
      <c r="H579" s="92" t="e">
        <f>'Список домов'!#REF!-H92-M483</f>
        <v>#REF!</v>
      </c>
      <c r="I579" s="92" t="e">
        <f>'Список домов'!#REF!-I92-N483</f>
        <v>#REF!</v>
      </c>
      <c r="J579" s="92" t="e">
        <f>'Список домов'!#REF!-J92-X483</f>
        <v>#REF!</v>
      </c>
      <c r="K579" s="92" t="e">
        <f>'Список домов'!#REF!-K92-O483</f>
        <v>#REF!</v>
      </c>
      <c r="L579" s="92" t="e">
        <f>'Список домов'!#REF!-L92-AN483</f>
        <v>#REF!</v>
      </c>
      <c r="M579" s="92" t="e">
        <f>'Список домов'!#REF!-G483</f>
        <v>#REF!</v>
      </c>
      <c r="N579" s="92" t="e">
        <f>'Список домов'!#REF!-M92-N92-O92-H483-I483-J483</f>
        <v>#REF!</v>
      </c>
      <c r="O579" s="92" t="e">
        <f>'Список домов'!#REF!-P92-BC483-C483</f>
        <v>#REF!</v>
      </c>
      <c r="P579" s="92" t="e">
        <f>'Список домов'!#REF!-AV483-BJ483</f>
        <v>#REF!</v>
      </c>
      <c r="Q579" s="92" t="e">
        <f>'Список домов'!#REF!-Q92-AR483-AS483</f>
        <v>#REF!</v>
      </c>
      <c r="R579" s="92" t="e">
        <f t="shared" si="21"/>
        <v>#REF!</v>
      </c>
      <c r="S579" s="92">
        <v>55594.649999999994</v>
      </c>
      <c r="T579" s="92" t="e">
        <f t="shared" si="19"/>
        <v>#REF!</v>
      </c>
    </row>
    <row r="580" spans="2:20" x14ac:dyDescent="0.25">
      <c r="B580" s="90" t="s">
        <v>88</v>
      </c>
      <c r="C580" s="91" t="e">
        <f>'Список домов'!#REF!-C93-AA484</f>
        <v>#REF!</v>
      </c>
      <c r="D580" s="91" t="e">
        <f>'Список домов'!#REF!-D93-L484</f>
        <v>#REF!</v>
      </c>
      <c r="E580" s="92" t="e">
        <f>'Список домов'!#REF!-E93-W484</f>
        <v>#REF!</v>
      </c>
      <c r="F580" s="92" t="e">
        <f>'Список домов'!#REF!-F93-AL484</f>
        <v>#REF!</v>
      </c>
      <c r="G580" s="92" t="e">
        <f>'Список домов'!#REF!-G93-T484</f>
        <v>#REF!</v>
      </c>
      <c r="H580" s="92" t="e">
        <f>'Список домов'!#REF!-H93-M484</f>
        <v>#REF!</v>
      </c>
      <c r="I580" s="92" t="e">
        <f>'Список домов'!#REF!-I93-N484</f>
        <v>#REF!</v>
      </c>
      <c r="J580" s="92" t="e">
        <f>'Список домов'!#REF!-J93-X484</f>
        <v>#REF!</v>
      </c>
      <c r="K580" s="92" t="e">
        <f>'Список домов'!#REF!-K93-O484</f>
        <v>#REF!</v>
      </c>
      <c r="L580" s="92" t="e">
        <f>'Список домов'!#REF!-L93-AN484</f>
        <v>#REF!</v>
      </c>
      <c r="M580" s="92" t="e">
        <f>'Список домов'!#REF!-G484</f>
        <v>#REF!</v>
      </c>
      <c r="N580" s="92" t="e">
        <f>'Список домов'!#REF!-M93-N93-O93-H484-I484-J484</f>
        <v>#REF!</v>
      </c>
      <c r="O580" s="92" t="e">
        <f>'Список домов'!#REF!-P93-BC484-C484</f>
        <v>#REF!</v>
      </c>
      <c r="P580" s="92" t="e">
        <f>'Список домов'!#REF!-AV484-BJ484</f>
        <v>#REF!</v>
      </c>
      <c r="Q580" s="92" t="e">
        <f>'Список домов'!#REF!-Q93-AR484-AS484</f>
        <v>#REF!</v>
      </c>
      <c r="R580" s="92" t="e">
        <f t="shared" si="21"/>
        <v>#REF!</v>
      </c>
      <c r="S580" s="92">
        <v>32052.979999999996</v>
      </c>
      <c r="T580" s="92" t="e">
        <f t="shared" si="19"/>
        <v>#REF!</v>
      </c>
    </row>
    <row r="581" spans="2:20" x14ac:dyDescent="0.25">
      <c r="B581" s="90" t="s">
        <v>89</v>
      </c>
      <c r="C581" s="91" t="e">
        <f>'Список домов'!#REF!-C94-AA485</f>
        <v>#REF!</v>
      </c>
      <c r="D581" s="91" t="e">
        <f>'Список домов'!#REF!-D94-L485</f>
        <v>#REF!</v>
      </c>
      <c r="E581" s="92" t="e">
        <f>'Список домов'!#REF!-E94-W485</f>
        <v>#REF!</v>
      </c>
      <c r="F581" s="92" t="e">
        <f>'Список домов'!#REF!-F94-AL485</f>
        <v>#REF!</v>
      </c>
      <c r="G581" s="92" t="e">
        <f>'Список домов'!#REF!-G94-T485</f>
        <v>#REF!</v>
      </c>
      <c r="H581" s="92" t="e">
        <f>'Список домов'!#REF!-H94-M485</f>
        <v>#REF!</v>
      </c>
      <c r="I581" s="92" t="e">
        <f>'Список домов'!#REF!-I94-N485</f>
        <v>#REF!</v>
      </c>
      <c r="J581" s="92" t="e">
        <f>'Список домов'!#REF!-J94-X485</f>
        <v>#REF!</v>
      </c>
      <c r="K581" s="92" t="e">
        <f>'Список домов'!#REF!-K94-O485</f>
        <v>#REF!</v>
      </c>
      <c r="L581" s="92" t="e">
        <f>'Список домов'!#REF!-L94-AN485</f>
        <v>#REF!</v>
      </c>
      <c r="M581" s="92" t="e">
        <f>'Список домов'!#REF!-G485</f>
        <v>#REF!</v>
      </c>
      <c r="N581" s="92" t="e">
        <f>'Список домов'!#REF!-M94-N94-O94-H485-I485-J485</f>
        <v>#REF!</v>
      </c>
      <c r="O581" s="92" t="e">
        <f>'Список домов'!#REF!-P94-BC485-C485</f>
        <v>#REF!</v>
      </c>
      <c r="P581" s="92" t="e">
        <f>'Список домов'!#REF!-AV485-BJ485</f>
        <v>#REF!</v>
      </c>
      <c r="Q581" s="92" t="e">
        <f>'Список домов'!#REF!-Q94-AR485-AS485</f>
        <v>#REF!</v>
      </c>
      <c r="R581" s="92" t="e">
        <f t="shared" si="21"/>
        <v>#REF!</v>
      </c>
      <c r="S581" s="92">
        <v>0</v>
      </c>
      <c r="T581" s="92" t="e">
        <f t="shared" si="19"/>
        <v>#REF!</v>
      </c>
    </row>
    <row r="582" spans="2:20" x14ac:dyDescent="0.25">
      <c r="R582" s="92" t="e">
        <f>SUM(R489:R581)</f>
        <v>#REF!</v>
      </c>
    </row>
    <row r="591" spans="2:20" x14ac:dyDescent="0.25">
      <c r="Q591" s="92" t="s">
        <v>455</v>
      </c>
      <c r="R591" s="92" t="s">
        <v>230</v>
      </c>
    </row>
    <row r="592" spans="2:20" x14ac:dyDescent="0.25">
      <c r="Q592" s="92" t="s">
        <v>220</v>
      </c>
      <c r="R592" s="92">
        <v>26025.850000000002</v>
      </c>
    </row>
    <row r="593" spans="17:18" x14ac:dyDescent="0.25">
      <c r="Q593" s="92" t="s">
        <v>182</v>
      </c>
      <c r="R593" s="92">
        <v>0</v>
      </c>
    </row>
    <row r="594" spans="17:18" x14ac:dyDescent="0.25">
      <c r="Q594" s="92" t="s">
        <v>216</v>
      </c>
      <c r="R594" s="92">
        <v>33487.129999999997</v>
      </c>
    </row>
    <row r="595" spans="17:18" x14ac:dyDescent="0.25">
      <c r="Q595" s="92" t="s">
        <v>154</v>
      </c>
      <c r="R595" s="92">
        <v>10721.1</v>
      </c>
    </row>
    <row r="596" spans="17:18" x14ac:dyDescent="0.25">
      <c r="Q596" s="92" t="s">
        <v>234</v>
      </c>
      <c r="R596" s="92">
        <v>0</v>
      </c>
    </row>
    <row r="597" spans="17:18" x14ac:dyDescent="0.25">
      <c r="Q597" s="92" t="s">
        <v>175</v>
      </c>
      <c r="R597" s="92">
        <v>0</v>
      </c>
    </row>
    <row r="598" spans="17:18" x14ac:dyDescent="0.25">
      <c r="Q598" s="92" t="s">
        <v>173</v>
      </c>
      <c r="R598" s="92">
        <v>0</v>
      </c>
    </row>
    <row r="599" spans="17:18" x14ac:dyDescent="0.25">
      <c r="Q599" s="92" t="s">
        <v>174</v>
      </c>
      <c r="R599" s="92">
        <v>0</v>
      </c>
    </row>
    <row r="600" spans="17:18" x14ac:dyDescent="0.25">
      <c r="Q600" s="92" t="s">
        <v>170</v>
      </c>
      <c r="R600" s="92">
        <v>17991.2</v>
      </c>
    </row>
    <row r="601" spans="17:18" x14ac:dyDescent="0.25">
      <c r="Q601" s="92" t="s">
        <v>172</v>
      </c>
      <c r="R601" s="92">
        <v>0</v>
      </c>
    </row>
    <row r="602" spans="17:18" x14ac:dyDescent="0.25">
      <c r="Q602" s="92" t="s">
        <v>213</v>
      </c>
      <c r="R602" s="92">
        <v>0</v>
      </c>
    </row>
    <row r="603" spans="17:18" x14ac:dyDescent="0.25">
      <c r="Q603" s="92" t="s">
        <v>226</v>
      </c>
      <c r="R603" s="92">
        <v>12522.84</v>
      </c>
    </row>
    <row r="604" spans="17:18" x14ac:dyDescent="0.25">
      <c r="Q604" s="92" t="s">
        <v>227</v>
      </c>
      <c r="R604" s="92">
        <v>0</v>
      </c>
    </row>
    <row r="605" spans="17:18" x14ac:dyDescent="0.25">
      <c r="Q605" s="92" t="s">
        <v>197</v>
      </c>
      <c r="R605" s="92">
        <v>31662.99</v>
      </c>
    </row>
    <row r="606" spans="17:18" x14ac:dyDescent="0.25">
      <c r="Q606" s="92" t="s">
        <v>191</v>
      </c>
      <c r="R606" s="92">
        <v>29496.400000000001</v>
      </c>
    </row>
    <row r="607" spans="17:18" x14ac:dyDescent="0.25">
      <c r="Q607" s="92" t="s">
        <v>193</v>
      </c>
      <c r="R607" s="92">
        <v>23338.41</v>
      </c>
    </row>
    <row r="608" spans="17:18" x14ac:dyDescent="0.25">
      <c r="Q608" s="92" t="s">
        <v>188</v>
      </c>
      <c r="R608" s="92">
        <v>0</v>
      </c>
    </row>
    <row r="609" spans="17:18" x14ac:dyDescent="0.25">
      <c r="Q609" s="92" t="s">
        <v>133</v>
      </c>
      <c r="R609" s="92">
        <v>15864.35</v>
      </c>
    </row>
    <row r="610" spans="17:18" x14ac:dyDescent="0.25">
      <c r="Q610" s="92" t="s">
        <v>156</v>
      </c>
      <c r="R610" s="92">
        <v>0</v>
      </c>
    </row>
    <row r="611" spans="17:18" x14ac:dyDescent="0.25">
      <c r="Q611" s="92" t="s">
        <v>223</v>
      </c>
      <c r="R611" s="92">
        <v>13764.52</v>
      </c>
    </row>
    <row r="612" spans="17:18" x14ac:dyDescent="0.25">
      <c r="Q612" s="92" t="s">
        <v>224</v>
      </c>
      <c r="R612" s="92">
        <v>10759.14</v>
      </c>
    </row>
    <row r="613" spans="17:18" x14ac:dyDescent="0.25">
      <c r="Q613" s="92" t="s">
        <v>225</v>
      </c>
      <c r="R613" s="92">
        <v>0</v>
      </c>
    </row>
    <row r="614" spans="17:18" x14ac:dyDescent="0.25">
      <c r="Q614" s="92" t="s">
        <v>200</v>
      </c>
      <c r="R614" s="92">
        <v>0</v>
      </c>
    </row>
    <row r="615" spans="17:18" x14ac:dyDescent="0.25">
      <c r="Q615" s="92" t="s">
        <v>198</v>
      </c>
      <c r="R615" s="92">
        <v>6484.5300000000007</v>
      </c>
    </row>
    <row r="616" spans="17:18" x14ac:dyDescent="0.25">
      <c r="Q616" s="92" t="s">
        <v>187</v>
      </c>
      <c r="R616" s="92">
        <v>0</v>
      </c>
    </row>
    <row r="617" spans="17:18" x14ac:dyDescent="0.25">
      <c r="Q617" s="92" t="s">
        <v>456</v>
      </c>
      <c r="R617" s="92">
        <v>88726.580000000016</v>
      </c>
    </row>
    <row r="618" spans="17:18" x14ac:dyDescent="0.25">
      <c r="Q618" s="92" t="s">
        <v>204</v>
      </c>
      <c r="R618" s="92">
        <v>37557.11</v>
      </c>
    </row>
    <row r="619" spans="17:18" x14ac:dyDescent="0.25">
      <c r="Q619" s="92" t="s">
        <v>186</v>
      </c>
      <c r="R619" s="92">
        <v>25133.48</v>
      </c>
    </row>
    <row r="620" spans="17:18" x14ac:dyDescent="0.25">
      <c r="Q620" s="92" t="s">
        <v>151</v>
      </c>
      <c r="R620" s="92">
        <v>23207.010000000002</v>
      </c>
    </row>
    <row r="621" spans="17:18" x14ac:dyDescent="0.25">
      <c r="Q621" s="92" t="s">
        <v>148</v>
      </c>
      <c r="R621" s="92">
        <v>56333.77</v>
      </c>
    </row>
    <row r="622" spans="17:18" x14ac:dyDescent="0.25">
      <c r="Q622" s="92" t="s">
        <v>150</v>
      </c>
      <c r="R622" s="92">
        <v>12400.68</v>
      </c>
    </row>
    <row r="623" spans="17:18" x14ac:dyDescent="0.25">
      <c r="Q623" s="92" t="s">
        <v>157</v>
      </c>
      <c r="R623" s="92">
        <v>3946.7899999999995</v>
      </c>
    </row>
    <row r="624" spans="17:18" x14ac:dyDescent="0.25">
      <c r="Q624" s="92" t="s">
        <v>222</v>
      </c>
      <c r="R624" s="92">
        <v>140725.57</v>
      </c>
    </row>
    <row r="625" spans="17:18" x14ac:dyDescent="0.25">
      <c r="Q625" s="92" t="s">
        <v>218</v>
      </c>
      <c r="R625" s="92">
        <v>65518.289999999994</v>
      </c>
    </row>
    <row r="626" spans="17:18" x14ac:dyDescent="0.25">
      <c r="Q626" s="92" t="s">
        <v>215</v>
      </c>
      <c r="R626" s="92">
        <v>45725.81</v>
      </c>
    </row>
    <row r="627" spans="17:18" x14ac:dyDescent="0.25">
      <c r="Q627" s="92" t="s">
        <v>221</v>
      </c>
      <c r="R627" s="92">
        <v>150899.95000000001</v>
      </c>
    </row>
    <row r="628" spans="17:18" x14ac:dyDescent="0.25">
      <c r="Q628" s="92" t="s">
        <v>219</v>
      </c>
      <c r="R628" s="92">
        <v>25906.89</v>
      </c>
    </row>
    <row r="629" spans="17:18" x14ac:dyDescent="0.25">
      <c r="Q629" s="92" t="s">
        <v>195</v>
      </c>
      <c r="R629" s="92">
        <v>0</v>
      </c>
    </row>
    <row r="630" spans="17:18" x14ac:dyDescent="0.25">
      <c r="Q630" s="92" t="s">
        <v>199</v>
      </c>
      <c r="R630" s="92">
        <v>0</v>
      </c>
    </row>
    <row r="631" spans="17:18" x14ac:dyDescent="0.25">
      <c r="Q631" s="92" t="s">
        <v>457</v>
      </c>
      <c r="R631" s="92">
        <v>11881.24</v>
      </c>
    </row>
    <row r="632" spans="17:18" x14ac:dyDescent="0.25">
      <c r="Q632" s="92" t="s">
        <v>205</v>
      </c>
      <c r="R632" s="92">
        <v>0</v>
      </c>
    </row>
    <row r="633" spans="17:18" x14ac:dyDescent="0.25">
      <c r="Q633" s="92" t="s">
        <v>145</v>
      </c>
      <c r="R633" s="92">
        <v>47420.41</v>
      </c>
    </row>
    <row r="634" spans="17:18" x14ac:dyDescent="0.25">
      <c r="Q634" s="92" t="s">
        <v>132</v>
      </c>
      <c r="R634" s="92">
        <v>139332.84999999998</v>
      </c>
    </row>
    <row r="635" spans="17:18" x14ac:dyDescent="0.25">
      <c r="Q635" s="92" t="s">
        <v>146</v>
      </c>
      <c r="R635" s="92">
        <v>4650.4400000000005</v>
      </c>
    </row>
    <row r="636" spans="17:18" x14ac:dyDescent="0.25">
      <c r="Q636" s="92" t="s">
        <v>153</v>
      </c>
      <c r="R636" s="92">
        <v>0</v>
      </c>
    </row>
    <row r="637" spans="17:18" x14ac:dyDescent="0.25">
      <c r="Q637" s="92" t="s">
        <v>161</v>
      </c>
      <c r="R637" s="92">
        <v>24201.13</v>
      </c>
    </row>
    <row r="638" spans="17:18" x14ac:dyDescent="0.25">
      <c r="Q638" s="92" t="s">
        <v>147</v>
      </c>
      <c r="R638" s="92">
        <v>74182.16</v>
      </c>
    </row>
    <row r="639" spans="17:18" x14ac:dyDescent="0.25">
      <c r="Q639" s="92" t="s">
        <v>194</v>
      </c>
      <c r="R639" s="92">
        <v>14791.780000000002</v>
      </c>
    </row>
    <row r="640" spans="17:18" x14ac:dyDescent="0.25">
      <c r="Q640" s="92" t="s">
        <v>192</v>
      </c>
      <c r="R640" s="92">
        <v>40267.729999999996</v>
      </c>
    </row>
    <row r="641" spans="17:18" x14ac:dyDescent="0.25">
      <c r="Q641" s="92" t="s">
        <v>206</v>
      </c>
      <c r="R641" s="92">
        <v>56886.439999999995</v>
      </c>
    </row>
    <row r="642" spans="17:18" x14ac:dyDescent="0.25">
      <c r="Q642" s="92" t="s">
        <v>207</v>
      </c>
      <c r="R642" s="92">
        <v>58613.790000000008</v>
      </c>
    </row>
    <row r="643" spans="17:18" x14ac:dyDescent="0.25">
      <c r="Q643" s="92" t="s">
        <v>196</v>
      </c>
      <c r="R643" s="92">
        <v>0</v>
      </c>
    </row>
    <row r="644" spans="17:18" x14ac:dyDescent="0.25">
      <c r="Q644" s="92" t="s">
        <v>217</v>
      </c>
      <c r="R644" s="92">
        <v>0</v>
      </c>
    </row>
    <row r="645" spans="17:18" x14ac:dyDescent="0.25">
      <c r="Q645" s="92" t="s">
        <v>214</v>
      </c>
      <c r="R645" s="92">
        <v>29815.510000000002</v>
      </c>
    </row>
    <row r="646" spans="17:18" x14ac:dyDescent="0.25">
      <c r="Q646" s="92" t="s">
        <v>201</v>
      </c>
      <c r="R646" s="92">
        <v>48688.509999999995</v>
      </c>
    </row>
    <row r="647" spans="17:18" x14ac:dyDescent="0.25">
      <c r="Q647" s="92" t="s">
        <v>208</v>
      </c>
      <c r="R647" s="92">
        <v>55676.58</v>
      </c>
    </row>
    <row r="648" spans="17:18" x14ac:dyDescent="0.25">
      <c r="Q648" s="92" t="s">
        <v>209</v>
      </c>
      <c r="R648" s="92">
        <v>17864.510000000002</v>
      </c>
    </row>
    <row r="649" spans="17:18" x14ac:dyDescent="0.25">
      <c r="Q649" s="92" t="s">
        <v>210</v>
      </c>
      <c r="R649" s="92">
        <v>0</v>
      </c>
    </row>
    <row r="650" spans="17:18" x14ac:dyDescent="0.25">
      <c r="Q650" s="92" t="s">
        <v>202</v>
      </c>
      <c r="R650" s="92">
        <v>15223.42</v>
      </c>
    </row>
    <row r="651" spans="17:18" x14ac:dyDescent="0.25">
      <c r="Q651" s="92" t="s">
        <v>211</v>
      </c>
      <c r="R651" s="92">
        <v>250318.33000000002</v>
      </c>
    </row>
    <row r="652" spans="17:18" x14ac:dyDescent="0.25">
      <c r="Q652" s="92" t="s">
        <v>212</v>
      </c>
      <c r="R652" s="92">
        <v>36562.97</v>
      </c>
    </row>
    <row r="653" spans="17:18" x14ac:dyDescent="0.25">
      <c r="Q653" s="92" t="s">
        <v>203</v>
      </c>
      <c r="R653" s="92">
        <v>12646.150000000001</v>
      </c>
    </row>
    <row r="654" spans="17:18" x14ac:dyDescent="0.25">
      <c r="Q654" s="92" t="s">
        <v>228</v>
      </c>
      <c r="R654" s="92">
        <v>7658.28</v>
      </c>
    </row>
    <row r="655" spans="17:18" x14ac:dyDescent="0.25">
      <c r="Q655" s="92" t="s">
        <v>229</v>
      </c>
      <c r="R655" s="92">
        <v>23101.119999999999</v>
      </c>
    </row>
    <row r="656" spans="17:18" x14ac:dyDescent="0.25">
      <c r="Q656" s="92" t="s">
        <v>176</v>
      </c>
      <c r="R656" s="92">
        <v>16958.5</v>
      </c>
    </row>
    <row r="657" spans="17:18" x14ac:dyDescent="0.25">
      <c r="Q657" s="92" t="s">
        <v>177</v>
      </c>
      <c r="R657" s="92">
        <v>10442.75</v>
      </c>
    </row>
    <row r="658" spans="17:18" x14ac:dyDescent="0.25">
      <c r="Q658" s="92" t="s">
        <v>178</v>
      </c>
      <c r="R658" s="92">
        <v>18372.14</v>
      </c>
    </row>
    <row r="659" spans="17:18" x14ac:dyDescent="0.25">
      <c r="Q659" s="92" t="s">
        <v>179</v>
      </c>
      <c r="R659" s="92">
        <v>0</v>
      </c>
    </row>
    <row r="660" spans="17:18" x14ac:dyDescent="0.25">
      <c r="Q660" s="92" t="s">
        <v>180</v>
      </c>
      <c r="R660" s="92">
        <v>0</v>
      </c>
    </row>
    <row r="661" spans="17:18" x14ac:dyDescent="0.25">
      <c r="Q661" s="92" t="s">
        <v>181</v>
      </c>
      <c r="R661" s="92">
        <v>0</v>
      </c>
    </row>
    <row r="662" spans="17:18" x14ac:dyDescent="0.25">
      <c r="Q662" s="92" t="s">
        <v>164</v>
      </c>
      <c r="R662" s="92">
        <v>25428.6</v>
      </c>
    </row>
    <row r="663" spans="17:18" x14ac:dyDescent="0.25">
      <c r="Q663" s="92" t="s">
        <v>163</v>
      </c>
      <c r="R663" s="92">
        <v>15322.909999999998</v>
      </c>
    </row>
    <row r="664" spans="17:18" x14ac:dyDescent="0.25">
      <c r="Q664" s="92" t="s">
        <v>169</v>
      </c>
      <c r="R664" s="92">
        <v>7196.1500000000005</v>
      </c>
    </row>
    <row r="665" spans="17:18" x14ac:dyDescent="0.25">
      <c r="Q665" s="92" t="s">
        <v>159</v>
      </c>
      <c r="R665" s="92">
        <v>14669.859999999999</v>
      </c>
    </row>
    <row r="666" spans="17:18" x14ac:dyDescent="0.25">
      <c r="Q666" s="92" t="s">
        <v>158</v>
      </c>
      <c r="R666" s="92">
        <v>13895.050000000001</v>
      </c>
    </row>
    <row r="667" spans="17:18" x14ac:dyDescent="0.25">
      <c r="Q667" s="92" t="s">
        <v>160</v>
      </c>
      <c r="R667" s="92">
        <v>66881.929999999993</v>
      </c>
    </row>
    <row r="668" spans="17:18" x14ac:dyDescent="0.25">
      <c r="Q668" s="92" t="s">
        <v>232</v>
      </c>
      <c r="R668" s="92">
        <v>23530.92</v>
      </c>
    </row>
    <row r="669" spans="17:18" x14ac:dyDescent="0.25">
      <c r="Q669" s="92" t="s">
        <v>149</v>
      </c>
      <c r="R669" s="92">
        <v>7050.92</v>
      </c>
    </row>
    <row r="670" spans="17:18" x14ac:dyDescent="0.25">
      <c r="Q670" s="92" t="s">
        <v>233</v>
      </c>
      <c r="R670" s="92">
        <v>51233.84</v>
      </c>
    </row>
    <row r="671" spans="17:18" x14ac:dyDescent="0.25">
      <c r="Q671" s="92" t="s">
        <v>152</v>
      </c>
      <c r="R671" s="92">
        <v>7030.7</v>
      </c>
    </row>
    <row r="672" spans="17:18" x14ac:dyDescent="0.25">
      <c r="Q672" s="92" t="s">
        <v>134</v>
      </c>
      <c r="R672" s="92">
        <v>30677.87</v>
      </c>
    </row>
    <row r="673" spans="17:18" x14ac:dyDescent="0.25">
      <c r="Q673" s="92" t="s">
        <v>155</v>
      </c>
      <c r="R673" s="92">
        <v>36383.17</v>
      </c>
    </row>
    <row r="674" spans="17:18" x14ac:dyDescent="0.25">
      <c r="Q674" s="92" t="s">
        <v>162</v>
      </c>
      <c r="R674" s="92">
        <v>29674.93</v>
      </c>
    </row>
    <row r="675" spans="17:18" x14ac:dyDescent="0.25">
      <c r="Q675" s="92" t="s">
        <v>165</v>
      </c>
      <c r="R675" s="92">
        <v>0</v>
      </c>
    </row>
    <row r="676" spans="17:18" x14ac:dyDescent="0.25">
      <c r="Q676" s="92" t="s">
        <v>166</v>
      </c>
      <c r="R676" s="92">
        <v>0</v>
      </c>
    </row>
    <row r="677" spans="17:18" x14ac:dyDescent="0.25">
      <c r="Q677" s="92" t="s">
        <v>167</v>
      </c>
      <c r="R677" s="92">
        <v>37266</v>
      </c>
    </row>
    <row r="678" spans="17:18" x14ac:dyDescent="0.25">
      <c r="Q678" s="92" t="s">
        <v>168</v>
      </c>
      <c r="R678" s="92">
        <v>29844.85</v>
      </c>
    </row>
    <row r="679" spans="17:18" x14ac:dyDescent="0.25">
      <c r="Q679" s="92" t="s">
        <v>171</v>
      </c>
      <c r="R679" s="92">
        <v>31068.260000000002</v>
      </c>
    </row>
    <row r="680" spans="17:18" x14ac:dyDescent="0.25">
      <c r="Q680" s="92" t="s">
        <v>184</v>
      </c>
      <c r="R680" s="92">
        <v>17152.849999999999</v>
      </c>
    </row>
    <row r="681" spans="17:18" x14ac:dyDescent="0.25">
      <c r="Q681" s="92" t="s">
        <v>185</v>
      </c>
      <c r="R681" s="92">
        <v>0</v>
      </c>
    </row>
    <row r="682" spans="17:18" x14ac:dyDescent="0.25">
      <c r="Q682" s="92" t="s">
        <v>183</v>
      </c>
      <c r="R682" s="92">
        <v>55594.649999999994</v>
      </c>
    </row>
    <row r="683" spans="17:18" x14ac:dyDescent="0.25">
      <c r="Q683" s="92" t="s">
        <v>190</v>
      </c>
      <c r="R683" s="92">
        <v>32052.979999999996</v>
      </c>
    </row>
    <row r="684" spans="17:18" x14ac:dyDescent="0.25">
      <c r="Q684" s="92" t="s">
        <v>189</v>
      </c>
      <c r="R684" s="92">
        <v>0</v>
      </c>
    </row>
  </sheetData>
  <autoFilter ref="A198:BP291"/>
  <sortState ref="Q592:R696">
    <sortCondition ref="Q592:Q696"/>
  </sortState>
  <pageMargins left="0.23622047244094491" right="0.23622047244094491" top="0.74803149606299213" bottom="0.74803149606299213" header="0.31496062992125984" footer="0.31496062992125984"/>
  <pageSetup paperSize="9" scale="10" orientation="landscape" horizontalDpi="4294967295" verticalDpi="4294967295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H54"/>
  <sheetViews>
    <sheetView zoomScaleNormal="100" workbookViewId="0">
      <pane ySplit="3" topLeftCell="A19" activePane="bottomLeft" state="frozen"/>
      <selection activeCell="B38" sqref="B38"/>
      <selection pane="bottomLeft" activeCell="B38" sqref="B38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7" t="s">
        <v>312</v>
      </c>
      <c r="B1" s="157"/>
      <c r="C1" s="157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161" t="s">
        <v>7</v>
      </c>
      <c r="B3" s="161"/>
      <c r="C3" s="161"/>
      <c r="D3" s="15"/>
      <c r="E3" s="1" t="s">
        <v>91</v>
      </c>
      <c r="F3" s="12"/>
    </row>
    <row r="4" spans="1:8" ht="6" customHeight="1" x14ac:dyDescent="0.25"/>
    <row r="5" spans="1:8" x14ac:dyDescent="0.25">
      <c r="A5" s="155" t="s">
        <v>103</v>
      </c>
      <c r="B5" s="159" t="s">
        <v>123</v>
      </c>
      <c r="C5" s="160"/>
      <c r="E5" s="5"/>
      <c r="F5" s="6"/>
    </row>
    <row r="6" spans="1:8" x14ac:dyDescent="0.25">
      <c r="A6" s="156"/>
      <c r="B6" s="16" t="s">
        <v>97</v>
      </c>
      <c r="C6" s="16" t="s">
        <v>98</v>
      </c>
      <c r="E6" s="5"/>
      <c r="F6" s="6"/>
    </row>
    <row r="7" spans="1:8" s="54" customFormat="1" ht="12.75" x14ac:dyDescent="0.2">
      <c r="A7" s="52" t="s">
        <v>117</v>
      </c>
      <c r="B7" s="53">
        <v>1472226.9</v>
      </c>
      <c r="C7" s="59">
        <v>1602754.72</v>
      </c>
      <c r="E7" s="24"/>
      <c r="F7" s="27"/>
      <c r="G7" s="27"/>
      <c r="H7" s="63"/>
    </row>
    <row r="8" spans="1:8" s="54" customFormat="1" ht="25.5" x14ac:dyDescent="0.2">
      <c r="A8" s="52" t="s">
        <v>106</v>
      </c>
      <c r="B8" s="53">
        <v>157910.91</v>
      </c>
      <c r="C8" s="59">
        <v>158373.51999999999</v>
      </c>
      <c r="E8" s="24"/>
      <c r="F8" s="27"/>
      <c r="G8" s="27"/>
      <c r="H8" s="63"/>
    </row>
    <row r="9" spans="1:8" s="54" customFormat="1" ht="12.75" x14ac:dyDescent="0.25">
      <c r="A9" s="52" t="s">
        <v>118</v>
      </c>
      <c r="B9" s="59">
        <v>1148373.78</v>
      </c>
      <c r="C9" s="59">
        <v>1188995.1200000001</v>
      </c>
      <c r="E9" s="24"/>
      <c r="F9" s="27"/>
      <c r="G9" s="27"/>
    </row>
    <row r="10" spans="1:8" s="54" customFormat="1" ht="25.5" x14ac:dyDescent="0.2">
      <c r="A10" s="52" t="s">
        <v>113</v>
      </c>
      <c r="B10" s="53">
        <v>399630.78</v>
      </c>
      <c r="C10" s="59">
        <v>406171.26</v>
      </c>
      <c r="E10" s="24"/>
      <c r="F10" s="27"/>
      <c r="G10" s="27"/>
      <c r="H10" s="63"/>
    </row>
    <row r="11" spans="1:8" s="54" customFormat="1" ht="12.75" x14ac:dyDescent="0.2">
      <c r="A11" s="52" t="s">
        <v>104</v>
      </c>
      <c r="B11" s="53">
        <v>315734.94</v>
      </c>
      <c r="C11" s="59">
        <v>322574.01</v>
      </c>
      <c r="E11" s="24"/>
      <c r="F11" s="27"/>
      <c r="G11" s="27"/>
      <c r="H11" s="63"/>
    </row>
    <row r="12" spans="1:8" s="54" customFormat="1" ht="12.75" x14ac:dyDescent="0.2">
      <c r="A12" s="52" t="s">
        <v>100</v>
      </c>
      <c r="B12" s="53">
        <v>61343.040000000001</v>
      </c>
      <c r="C12" s="59">
        <v>65339.17</v>
      </c>
      <c r="E12" s="24"/>
      <c r="F12" s="27"/>
      <c r="G12" s="27"/>
      <c r="H12" s="63"/>
    </row>
    <row r="13" spans="1:8" s="54" customFormat="1" ht="12.75" x14ac:dyDescent="0.2">
      <c r="A13" s="52" t="s">
        <v>101</v>
      </c>
      <c r="B13" s="75">
        <v>0</v>
      </c>
      <c r="C13" s="75">
        <v>0</v>
      </c>
      <c r="E13" s="24"/>
      <c r="F13" s="27"/>
      <c r="G13" s="27"/>
      <c r="H13" s="63"/>
    </row>
    <row r="14" spans="1:8" s="54" customFormat="1" ht="12.75" x14ac:dyDescent="0.2">
      <c r="A14" s="52" t="s">
        <v>105</v>
      </c>
      <c r="B14" s="53">
        <v>679503.66</v>
      </c>
      <c r="C14" s="59">
        <v>663096.42000000004</v>
      </c>
      <c r="E14" s="24"/>
      <c r="F14" s="27"/>
      <c r="G14" s="27"/>
      <c r="H14" s="63"/>
    </row>
    <row r="15" spans="1:8" s="54" customFormat="1" ht="12.75" x14ac:dyDescent="0.25">
      <c r="A15" s="52" t="s">
        <v>119</v>
      </c>
      <c r="B15" s="59">
        <v>8400</v>
      </c>
      <c r="C15" s="59">
        <v>7700</v>
      </c>
      <c r="E15" s="24"/>
      <c r="F15" s="27"/>
      <c r="G15" s="27"/>
    </row>
    <row r="16" spans="1:8" s="54" customFormat="1" ht="12.75" x14ac:dyDescent="0.25">
      <c r="A16" s="52" t="s">
        <v>107</v>
      </c>
      <c r="B16" s="59">
        <v>706347.06</v>
      </c>
      <c r="C16" s="59">
        <v>706172.93</v>
      </c>
      <c r="E16" s="24"/>
      <c r="F16" s="27"/>
      <c r="G16" s="27"/>
    </row>
    <row r="17" spans="1:8" s="54" customFormat="1" ht="12.75" x14ac:dyDescent="0.25">
      <c r="A17" s="52" t="s">
        <v>120</v>
      </c>
      <c r="B17" s="53">
        <v>179518.32</v>
      </c>
      <c r="C17" s="59">
        <v>181478.8</v>
      </c>
      <c r="E17" s="24"/>
      <c r="F17" s="27"/>
      <c r="G17" s="27"/>
    </row>
    <row r="18" spans="1:8" s="54" customFormat="1" ht="12.75" x14ac:dyDescent="0.2">
      <c r="A18" s="52" t="s">
        <v>108</v>
      </c>
      <c r="B18" s="53">
        <v>0</v>
      </c>
      <c r="C18" s="59">
        <v>0</v>
      </c>
      <c r="E18" s="24"/>
      <c r="F18" s="27"/>
      <c r="G18" s="27"/>
      <c r="H18" s="63"/>
    </row>
    <row r="19" spans="1:8" s="54" customFormat="1" ht="12.75" x14ac:dyDescent="0.25">
      <c r="A19" s="52" t="s">
        <v>303</v>
      </c>
      <c r="B19" s="59">
        <v>98425.87</v>
      </c>
      <c r="C19" s="59">
        <v>102681.78</v>
      </c>
      <c r="E19" s="24"/>
      <c r="F19" s="27"/>
      <c r="G19" s="27"/>
    </row>
    <row r="20" spans="1:8" s="54" customFormat="1" ht="12.75" x14ac:dyDescent="0.25">
      <c r="A20" s="52" t="s">
        <v>121</v>
      </c>
      <c r="B20" s="75">
        <v>0</v>
      </c>
      <c r="C20" s="59">
        <v>16.5</v>
      </c>
      <c r="E20" s="24"/>
      <c r="F20" s="27"/>
      <c r="G20" s="27"/>
    </row>
    <row r="21" spans="1:8" s="54" customFormat="1" ht="25.5" x14ac:dyDescent="0.25">
      <c r="A21" s="52" t="s">
        <v>109</v>
      </c>
      <c r="B21" s="59">
        <v>-6529.26</v>
      </c>
      <c r="C21" s="59">
        <v>208469.15</v>
      </c>
      <c r="E21" s="24"/>
      <c r="F21" s="27"/>
      <c r="G21" s="27"/>
    </row>
    <row r="22" spans="1:8" s="54" customFormat="1" ht="25.5" x14ac:dyDescent="0.25">
      <c r="A22" s="52" t="s">
        <v>110</v>
      </c>
      <c r="B22" s="59">
        <v>-5317.43</v>
      </c>
      <c r="C22" s="59">
        <v>510416.99</v>
      </c>
      <c r="E22" s="24"/>
      <c r="F22" s="27"/>
      <c r="G22" s="27"/>
    </row>
    <row r="23" spans="1:8" s="54" customFormat="1" ht="12.75" x14ac:dyDescent="0.25">
      <c r="A23" s="52" t="s">
        <v>111</v>
      </c>
      <c r="B23" s="59">
        <v>110058</v>
      </c>
      <c r="C23" s="59">
        <v>114491.49</v>
      </c>
      <c r="E23" s="24"/>
      <c r="F23" s="27"/>
      <c r="G23" s="27"/>
    </row>
    <row r="24" spans="1:8" s="54" customFormat="1" ht="12.75" x14ac:dyDescent="0.2">
      <c r="A24" s="52" t="s">
        <v>112</v>
      </c>
      <c r="B24" s="75">
        <v>0</v>
      </c>
      <c r="C24" s="59">
        <v>54019.4</v>
      </c>
      <c r="E24" s="24"/>
      <c r="F24" s="27"/>
      <c r="G24" s="27"/>
      <c r="H24" s="63"/>
    </row>
    <row r="25" spans="1:8" s="54" customFormat="1" ht="12.75" x14ac:dyDescent="0.2">
      <c r="A25" s="52" t="s">
        <v>313</v>
      </c>
      <c r="B25" s="53">
        <v>0</v>
      </c>
      <c r="C25" s="59">
        <v>0</v>
      </c>
      <c r="E25" s="24"/>
      <c r="F25" s="66"/>
      <c r="G25" s="66"/>
      <c r="H25" s="63"/>
    </row>
    <row r="26" spans="1:8" s="54" customFormat="1" ht="12.75" x14ac:dyDescent="0.2">
      <c r="A26" s="52" t="s">
        <v>314</v>
      </c>
      <c r="B26" s="53">
        <v>225960</v>
      </c>
      <c r="C26" s="59">
        <v>225960</v>
      </c>
      <c r="E26" s="24"/>
      <c r="F26" s="66"/>
      <c r="G26" s="66"/>
      <c r="H26" s="63"/>
    </row>
    <row r="27" spans="1:8" x14ac:dyDescent="0.25">
      <c r="A27" s="9" t="s">
        <v>122</v>
      </c>
      <c r="B27" s="19">
        <v>5551586.5700000012</v>
      </c>
      <c r="C27" s="19">
        <v>6518711.2600000007</v>
      </c>
      <c r="E27" s="25"/>
      <c r="F27" s="38"/>
      <c r="G27" s="38"/>
    </row>
    <row r="28" spans="1:8" ht="15" x14ac:dyDescent="0.25">
      <c r="B28" s="10"/>
      <c r="C28" s="54"/>
      <c r="F28" s="35"/>
      <c r="G28" s="35"/>
    </row>
    <row r="29" spans="1:8" x14ac:dyDescent="0.25">
      <c r="A29" s="16" t="s">
        <v>103</v>
      </c>
      <c r="B29" s="17" t="s">
        <v>124</v>
      </c>
      <c r="C29" s="67"/>
      <c r="F29" s="35"/>
      <c r="G29" s="35"/>
    </row>
    <row r="30" spans="1:8" s="54" customFormat="1" ht="12.75" x14ac:dyDescent="0.2">
      <c r="A30" s="52" t="s">
        <v>117</v>
      </c>
      <c r="B30" s="53">
        <v>1472227.2</v>
      </c>
      <c r="C30" s="67"/>
      <c r="E30" s="24"/>
      <c r="F30" s="68"/>
      <c r="G30" s="69"/>
      <c r="H30" s="63"/>
    </row>
    <row r="31" spans="1:8" s="54" customFormat="1" ht="12.75" x14ac:dyDescent="0.2">
      <c r="A31" s="52" t="s">
        <v>125</v>
      </c>
      <c r="B31" s="53">
        <v>684024</v>
      </c>
      <c r="E31" s="24"/>
      <c r="F31" s="27"/>
      <c r="G31" s="69"/>
      <c r="H31" s="63"/>
    </row>
    <row r="32" spans="1:8" s="54" customFormat="1" ht="25.5" x14ac:dyDescent="0.2">
      <c r="A32" s="52" t="s">
        <v>99</v>
      </c>
      <c r="B32" s="53">
        <v>399630.3</v>
      </c>
      <c r="E32" s="24"/>
      <c r="F32" s="27"/>
      <c r="G32" s="69"/>
      <c r="H32" s="63"/>
    </row>
    <row r="33" spans="1:8" s="54" customFormat="1" ht="12.75" x14ac:dyDescent="0.2">
      <c r="A33" s="52" t="s">
        <v>114</v>
      </c>
      <c r="B33" s="53">
        <v>315735</v>
      </c>
      <c r="E33" s="24"/>
      <c r="F33" s="27"/>
      <c r="G33" s="69"/>
      <c r="H33" s="63"/>
    </row>
    <row r="34" spans="1:8" s="54" customFormat="1" ht="12.75" x14ac:dyDescent="0.2">
      <c r="A34" s="52" t="s">
        <v>276</v>
      </c>
      <c r="B34" s="53">
        <v>61342.8</v>
      </c>
      <c r="E34" s="24"/>
      <c r="F34" s="27"/>
      <c r="G34" s="69"/>
      <c r="H34" s="63"/>
    </row>
    <row r="35" spans="1:8" s="54" customFormat="1" ht="12.75" x14ac:dyDescent="0.2">
      <c r="A35" s="52" t="s">
        <v>277</v>
      </c>
      <c r="B35" s="75">
        <v>0</v>
      </c>
      <c r="E35" s="24"/>
      <c r="F35" s="27"/>
      <c r="G35" s="69"/>
      <c r="H35" s="63"/>
    </row>
    <row r="36" spans="1:8" s="54" customFormat="1" ht="12.75" x14ac:dyDescent="0.2">
      <c r="A36" s="52" t="s">
        <v>278</v>
      </c>
      <c r="B36" s="53">
        <v>638879.48</v>
      </c>
      <c r="E36" s="24"/>
      <c r="F36" s="27"/>
      <c r="G36" s="69"/>
      <c r="H36" s="63"/>
    </row>
    <row r="37" spans="1:8" s="54" customFormat="1" ht="12.75" x14ac:dyDescent="0.2">
      <c r="A37" s="52" t="s">
        <v>102</v>
      </c>
      <c r="B37" s="53">
        <v>0</v>
      </c>
      <c r="E37" s="24"/>
      <c r="F37" s="27"/>
      <c r="G37" s="69"/>
      <c r="H37" s="63"/>
    </row>
    <row r="38" spans="1:8" s="54" customFormat="1" ht="12.75" x14ac:dyDescent="0.2">
      <c r="A38" s="52" t="s">
        <v>279</v>
      </c>
      <c r="B38" s="53">
        <v>706344.3</v>
      </c>
      <c r="E38" s="24"/>
      <c r="F38" s="27"/>
      <c r="G38" s="69"/>
      <c r="H38" s="63"/>
    </row>
    <row r="39" spans="1:8" s="54" customFormat="1" ht="12.75" x14ac:dyDescent="0.2">
      <c r="A39" s="52" t="s">
        <v>280</v>
      </c>
      <c r="B39" s="53">
        <v>179518.32</v>
      </c>
      <c r="E39" s="24"/>
      <c r="F39" s="27"/>
      <c r="G39" s="69"/>
      <c r="H39" s="63"/>
    </row>
    <row r="40" spans="1:8" s="54" customFormat="1" ht="12.75" x14ac:dyDescent="0.2">
      <c r="A40" s="56" t="s">
        <v>281</v>
      </c>
      <c r="B40" s="75">
        <v>0</v>
      </c>
      <c r="E40" s="24"/>
      <c r="F40" s="27"/>
      <c r="G40" s="69"/>
      <c r="H40" s="63"/>
    </row>
    <row r="41" spans="1:8" s="54" customFormat="1" ht="12.75" x14ac:dyDescent="0.2">
      <c r="A41" s="52" t="s">
        <v>302</v>
      </c>
      <c r="B41" s="53">
        <v>99551.61</v>
      </c>
      <c r="E41" s="24"/>
      <c r="F41" s="27"/>
      <c r="G41" s="69"/>
      <c r="H41" s="63"/>
    </row>
    <row r="42" spans="1:8" s="54" customFormat="1" ht="25.5" x14ac:dyDescent="0.2">
      <c r="A42" s="52" t="s">
        <v>304</v>
      </c>
      <c r="B42" s="53">
        <v>-43471.87</v>
      </c>
      <c r="C42" s="67"/>
      <c r="E42" s="24"/>
      <c r="F42" s="27"/>
      <c r="G42" s="69"/>
      <c r="H42" s="63"/>
    </row>
    <row r="43" spans="1:8" s="54" customFormat="1" ht="12.75" x14ac:dyDescent="0.25">
      <c r="A43" s="58" t="s">
        <v>115</v>
      </c>
      <c r="B43" s="55">
        <v>-4401.59</v>
      </c>
      <c r="E43" s="24"/>
      <c r="F43" s="27"/>
      <c r="G43" s="67"/>
    </row>
    <row r="44" spans="1:8" s="54" customFormat="1" ht="12.75" x14ac:dyDescent="0.2">
      <c r="A44" s="58" t="s">
        <v>127</v>
      </c>
      <c r="B44" s="55">
        <v>-39070.68</v>
      </c>
      <c r="F44" s="66"/>
      <c r="G44" s="67"/>
      <c r="H44" s="63"/>
    </row>
    <row r="45" spans="1:8" s="54" customFormat="1" ht="12.75" x14ac:dyDescent="0.2">
      <c r="A45" s="52" t="s">
        <v>305</v>
      </c>
      <c r="B45" s="53">
        <v>67029.850000000006</v>
      </c>
      <c r="E45" s="24"/>
      <c r="F45" s="27"/>
      <c r="H45" s="63"/>
    </row>
    <row r="46" spans="1:8" s="54" customFormat="1" ht="12.75" x14ac:dyDescent="0.2">
      <c r="A46" s="58" t="s">
        <v>306</v>
      </c>
      <c r="B46" s="55">
        <v>67029.850000000006</v>
      </c>
      <c r="F46" s="27"/>
      <c r="G46" s="67"/>
      <c r="H46" s="63"/>
    </row>
    <row r="47" spans="1:8" s="54" customFormat="1" ht="12.75" x14ac:dyDescent="0.2">
      <c r="A47" s="52" t="s">
        <v>307</v>
      </c>
      <c r="B47" s="53">
        <v>126045.6</v>
      </c>
      <c r="E47" s="24"/>
      <c r="F47" s="27"/>
      <c r="G47" s="69"/>
      <c r="H47" s="63"/>
    </row>
    <row r="48" spans="1:8" s="54" customFormat="1" ht="12.75" x14ac:dyDescent="0.2">
      <c r="A48" s="56" t="s">
        <v>308</v>
      </c>
      <c r="B48" s="57">
        <v>0</v>
      </c>
      <c r="E48" s="24"/>
      <c r="F48" s="27"/>
      <c r="G48" s="67"/>
      <c r="H48" s="63"/>
    </row>
    <row r="49" spans="1:8" s="54" customFormat="1" ht="12.75" x14ac:dyDescent="0.2">
      <c r="A49" s="52" t="s">
        <v>309</v>
      </c>
      <c r="B49" s="53">
        <v>0</v>
      </c>
      <c r="E49" s="24"/>
      <c r="F49" s="27"/>
      <c r="G49" s="69"/>
      <c r="H49" s="63"/>
    </row>
    <row r="50" spans="1:8" s="54" customFormat="1" ht="12.75" x14ac:dyDescent="0.2">
      <c r="A50" s="56" t="s">
        <v>310</v>
      </c>
      <c r="B50" s="53">
        <v>225960</v>
      </c>
      <c r="E50" s="24"/>
      <c r="F50" s="66"/>
      <c r="G50" s="69"/>
      <c r="H50" s="63"/>
    </row>
    <row r="51" spans="1:8" s="54" customFormat="1" ht="25.5" x14ac:dyDescent="0.2">
      <c r="A51" s="52" t="s">
        <v>311</v>
      </c>
      <c r="B51" s="75">
        <v>0</v>
      </c>
      <c r="E51" s="24"/>
      <c r="F51" s="66"/>
      <c r="G51" s="69"/>
      <c r="H51" s="63"/>
    </row>
    <row r="52" spans="1:8" ht="15" x14ac:dyDescent="0.25">
      <c r="A52" s="9" t="s">
        <v>126</v>
      </c>
      <c r="B52" s="18">
        <v>4932816.5899999989</v>
      </c>
      <c r="E52" s="24"/>
      <c r="F52" s="27"/>
      <c r="G52" s="35"/>
      <c r="H52"/>
    </row>
    <row r="53" spans="1:8" ht="4.5" customHeight="1" x14ac:dyDescent="0.25">
      <c r="B53" s="2"/>
      <c r="E53" s="31"/>
      <c r="F53" s="39"/>
      <c r="G53" s="35"/>
    </row>
    <row r="54" spans="1:8" x14ac:dyDescent="0.25">
      <c r="A54" s="9" t="s">
        <v>116</v>
      </c>
      <c r="B54" s="18">
        <v>1585894.6700000018</v>
      </c>
      <c r="E54" s="31"/>
      <c r="F54" s="39"/>
      <c r="G54" s="35"/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H54"/>
  <sheetViews>
    <sheetView zoomScaleNormal="100" workbookViewId="0">
      <pane ySplit="3" topLeftCell="A22" activePane="bottomLeft" state="frozen"/>
      <selection activeCell="B38" sqref="B38"/>
      <selection pane="bottomLeft" activeCell="B38" sqref="B38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7" t="s">
        <v>312</v>
      </c>
      <c r="B1" s="157"/>
      <c r="C1" s="157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161" t="s">
        <v>8</v>
      </c>
      <c r="B3" s="161"/>
      <c r="C3" s="161"/>
      <c r="D3" s="15"/>
      <c r="E3" s="1" t="s">
        <v>91</v>
      </c>
      <c r="F3" s="12"/>
    </row>
    <row r="4" spans="1:8" ht="6" customHeight="1" x14ac:dyDescent="0.25"/>
    <row r="5" spans="1:8" x14ac:dyDescent="0.25">
      <c r="A5" s="155" t="s">
        <v>103</v>
      </c>
      <c r="B5" s="159" t="s">
        <v>123</v>
      </c>
      <c r="C5" s="160"/>
      <c r="E5" s="5"/>
      <c r="F5" s="6"/>
    </row>
    <row r="6" spans="1:8" x14ac:dyDescent="0.25">
      <c r="A6" s="156"/>
      <c r="B6" s="16" t="s">
        <v>97</v>
      </c>
      <c r="C6" s="16" t="s">
        <v>98</v>
      </c>
      <c r="E6" s="5"/>
      <c r="F6" s="6"/>
    </row>
    <row r="7" spans="1:8" s="54" customFormat="1" ht="12.75" x14ac:dyDescent="0.2">
      <c r="A7" s="52" t="s">
        <v>117</v>
      </c>
      <c r="B7" s="53">
        <v>646918.68000000005</v>
      </c>
      <c r="C7" s="59">
        <v>672456.45</v>
      </c>
      <c r="E7" s="24"/>
      <c r="F7" s="27"/>
      <c r="G7" s="27"/>
      <c r="H7" s="63"/>
    </row>
    <row r="8" spans="1:8" s="54" customFormat="1" ht="25.5" x14ac:dyDescent="0.2">
      <c r="A8" s="52" t="s">
        <v>106</v>
      </c>
      <c r="B8" s="53">
        <v>47652.78</v>
      </c>
      <c r="C8" s="59">
        <v>47930.41</v>
      </c>
      <c r="E8" s="24"/>
      <c r="F8" s="27"/>
      <c r="G8" s="27"/>
      <c r="H8" s="63"/>
    </row>
    <row r="9" spans="1:8" s="54" customFormat="1" ht="12.75" x14ac:dyDescent="0.25">
      <c r="A9" s="52" t="s">
        <v>118</v>
      </c>
      <c r="B9" s="59">
        <v>504612.6</v>
      </c>
      <c r="C9" s="59">
        <v>507482.73</v>
      </c>
      <c r="E9" s="24"/>
      <c r="F9" s="27"/>
      <c r="G9" s="27"/>
    </row>
    <row r="10" spans="1:8" s="54" customFormat="1" ht="25.5" x14ac:dyDescent="0.2">
      <c r="A10" s="52" t="s">
        <v>113</v>
      </c>
      <c r="B10" s="53">
        <v>175603.92</v>
      </c>
      <c r="C10" s="59">
        <v>174879.2</v>
      </c>
      <c r="E10" s="24"/>
      <c r="F10" s="27"/>
      <c r="G10" s="27"/>
      <c r="H10" s="63"/>
    </row>
    <row r="11" spans="1:8" s="54" customFormat="1" ht="12.75" x14ac:dyDescent="0.2">
      <c r="A11" s="52" t="s">
        <v>104</v>
      </c>
      <c r="B11" s="53">
        <v>138738.6</v>
      </c>
      <c r="C11" s="59">
        <v>138709.6</v>
      </c>
      <c r="E11" s="24"/>
      <c r="F11" s="27"/>
      <c r="G11" s="27"/>
      <c r="H11" s="63"/>
    </row>
    <row r="12" spans="1:8" s="54" customFormat="1" ht="12.75" x14ac:dyDescent="0.2">
      <c r="A12" s="52" t="s">
        <v>100</v>
      </c>
      <c r="B12" s="53">
        <v>26954.76</v>
      </c>
      <c r="C12" s="59">
        <v>27355.26</v>
      </c>
      <c r="E12" s="24"/>
      <c r="F12" s="27"/>
      <c r="G12" s="27"/>
      <c r="H12" s="63"/>
    </row>
    <row r="13" spans="1:8" s="54" customFormat="1" ht="12.75" x14ac:dyDescent="0.2">
      <c r="A13" s="52" t="s">
        <v>101</v>
      </c>
      <c r="B13" s="53">
        <v>0</v>
      </c>
      <c r="C13" s="59">
        <v>0</v>
      </c>
      <c r="E13" s="24"/>
      <c r="F13" s="27"/>
      <c r="G13" s="27"/>
      <c r="H13" s="63"/>
    </row>
    <row r="14" spans="1:8" s="54" customFormat="1" ht="12.75" x14ac:dyDescent="0.2">
      <c r="A14" s="52" t="s">
        <v>105</v>
      </c>
      <c r="B14" s="53">
        <v>291539.52</v>
      </c>
      <c r="C14" s="59">
        <v>290265.31</v>
      </c>
      <c r="E14" s="24"/>
      <c r="F14" s="27"/>
      <c r="G14" s="27"/>
      <c r="H14" s="63"/>
    </row>
    <row r="15" spans="1:8" s="54" customFormat="1" ht="12.75" x14ac:dyDescent="0.25">
      <c r="A15" s="52" t="s">
        <v>119</v>
      </c>
      <c r="B15" s="59">
        <v>3600</v>
      </c>
      <c r="C15" s="59">
        <v>3300</v>
      </c>
      <c r="E15" s="24"/>
      <c r="F15" s="27"/>
      <c r="G15" s="27"/>
    </row>
    <row r="16" spans="1:8" s="54" customFormat="1" ht="12.75" x14ac:dyDescent="0.25">
      <c r="A16" s="52" t="s">
        <v>107</v>
      </c>
      <c r="B16" s="59">
        <v>310381.2</v>
      </c>
      <c r="C16" s="59">
        <v>306802.77</v>
      </c>
      <c r="E16" s="24"/>
      <c r="F16" s="27"/>
      <c r="G16" s="27"/>
    </row>
    <row r="17" spans="1:8" s="54" customFormat="1" ht="12.75" x14ac:dyDescent="0.25">
      <c r="A17" s="52" t="s">
        <v>120</v>
      </c>
      <c r="B17" s="59">
        <v>78883.44</v>
      </c>
      <c r="C17" s="59">
        <v>78336.009999999995</v>
      </c>
      <c r="E17" s="24"/>
      <c r="F17" s="27"/>
      <c r="G17" s="27"/>
    </row>
    <row r="18" spans="1:8" s="54" customFormat="1" ht="12.75" x14ac:dyDescent="0.2">
      <c r="A18" s="52" t="s">
        <v>108</v>
      </c>
      <c r="B18" s="75">
        <v>0</v>
      </c>
      <c r="C18" s="75">
        <v>0</v>
      </c>
      <c r="E18" s="24"/>
      <c r="F18" s="27"/>
      <c r="G18" s="27"/>
      <c r="H18" s="63"/>
    </row>
    <row r="19" spans="1:8" s="54" customFormat="1" ht="12.75" x14ac:dyDescent="0.25">
      <c r="A19" s="52" t="s">
        <v>303</v>
      </c>
      <c r="B19" s="59">
        <v>57979.76</v>
      </c>
      <c r="C19" s="59">
        <v>57535.62</v>
      </c>
      <c r="E19" s="24"/>
      <c r="F19" s="27"/>
      <c r="G19" s="27"/>
    </row>
    <row r="20" spans="1:8" s="54" customFormat="1" ht="12.75" x14ac:dyDescent="0.25">
      <c r="A20" s="52" t="s">
        <v>121</v>
      </c>
      <c r="B20" s="75">
        <v>0</v>
      </c>
      <c r="C20" s="59">
        <v>0</v>
      </c>
      <c r="E20" s="24"/>
      <c r="F20" s="27"/>
      <c r="G20" s="27"/>
    </row>
    <row r="21" spans="1:8" s="54" customFormat="1" ht="25.5" x14ac:dyDescent="0.25">
      <c r="A21" s="52" t="s">
        <v>109</v>
      </c>
      <c r="B21" s="53">
        <v>0</v>
      </c>
      <c r="C21" s="59">
        <v>20356.22</v>
      </c>
      <c r="E21" s="24"/>
      <c r="F21" s="27"/>
      <c r="G21" s="27"/>
    </row>
    <row r="22" spans="1:8" s="54" customFormat="1" ht="25.5" x14ac:dyDescent="0.25">
      <c r="A22" s="52" t="s">
        <v>110</v>
      </c>
      <c r="B22" s="53">
        <v>0</v>
      </c>
      <c r="C22" s="59">
        <v>93438.89</v>
      </c>
      <c r="E22" s="24"/>
      <c r="F22" s="27"/>
      <c r="G22" s="27"/>
    </row>
    <row r="23" spans="1:8" s="54" customFormat="1" ht="12.75" x14ac:dyDescent="0.25">
      <c r="A23" s="52" t="s">
        <v>111</v>
      </c>
      <c r="B23" s="59">
        <v>48360.6</v>
      </c>
      <c r="C23" s="59">
        <v>48843.17</v>
      </c>
      <c r="E23" s="24"/>
      <c r="F23" s="27"/>
      <c r="G23" s="27"/>
    </row>
    <row r="24" spans="1:8" s="54" customFormat="1" ht="12.75" x14ac:dyDescent="0.2">
      <c r="A24" s="52" t="s">
        <v>112</v>
      </c>
      <c r="B24" s="53">
        <v>0</v>
      </c>
      <c r="C24" s="59">
        <v>8843.51</v>
      </c>
      <c r="E24" s="24"/>
      <c r="F24" s="27"/>
      <c r="G24" s="27"/>
      <c r="H24" s="63"/>
    </row>
    <row r="25" spans="1:8" s="54" customFormat="1" ht="12.75" x14ac:dyDescent="0.2">
      <c r="A25" s="52" t="s">
        <v>313</v>
      </c>
      <c r="B25" s="53">
        <v>0</v>
      </c>
      <c r="C25" s="59">
        <v>0</v>
      </c>
      <c r="E25" s="24"/>
      <c r="F25" s="66"/>
      <c r="G25" s="66"/>
      <c r="H25" s="63"/>
    </row>
    <row r="26" spans="1:8" s="54" customFormat="1" ht="12.75" x14ac:dyDescent="0.2">
      <c r="A26" s="52" t="s">
        <v>314</v>
      </c>
      <c r="B26" s="53">
        <v>139200</v>
      </c>
      <c r="C26" s="59">
        <v>139200</v>
      </c>
      <c r="E26" s="24"/>
      <c r="F26" s="66"/>
      <c r="G26" s="66"/>
      <c r="H26" s="63"/>
    </row>
    <row r="27" spans="1:8" x14ac:dyDescent="0.25">
      <c r="A27" s="9" t="s">
        <v>122</v>
      </c>
      <c r="B27" s="19">
        <v>2470425.86</v>
      </c>
      <c r="C27" s="19">
        <v>2615735.15</v>
      </c>
      <c r="E27" s="25"/>
      <c r="F27" s="38"/>
      <c r="G27" s="38"/>
    </row>
    <row r="28" spans="1:8" ht="15" x14ac:dyDescent="0.25">
      <c r="B28" s="10"/>
      <c r="C28" s="54"/>
      <c r="F28" s="35"/>
      <c r="G28" s="35"/>
    </row>
    <row r="29" spans="1:8" x14ac:dyDescent="0.25">
      <c r="A29" s="16" t="s">
        <v>103</v>
      </c>
      <c r="B29" s="17" t="s">
        <v>124</v>
      </c>
      <c r="C29" s="67"/>
      <c r="F29" s="35"/>
      <c r="G29" s="35"/>
    </row>
    <row r="30" spans="1:8" s="54" customFormat="1" ht="12.75" x14ac:dyDescent="0.2">
      <c r="A30" s="52" t="s">
        <v>117</v>
      </c>
      <c r="B30" s="53">
        <v>646957.43999999994</v>
      </c>
      <c r="C30" s="67"/>
      <c r="E30" s="24"/>
      <c r="F30" s="68"/>
      <c r="G30" s="69"/>
      <c r="H30" s="63"/>
    </row>
    <row r="31" spans="1:8" s="54" customFormat="1" ht="12.75" x14ac:dyDescent="0.2">
      <c r="A31" s="52" t="s">
        <v>125</v>
      </c>
      <c r="B31" s="53">
        <v>110081</v>
      </c>
      <c r="E31" s="24"/>
      <c r="F31" s="27"/>
      <c r="G31" s="69"/>
      <c r="H31" s="63"/>
    </row>
    <row r="32" spans="1:8" s="54" customFormat="1" ht="25.5" x14ac:dyDescent="0.2">
      <c r="A32" s="52" t="s">
        <v>99</v>
      </c>
      <c r="B32" s="53">
        <v>175614.06</v>
      </c>
      <c r="E32" s="24"/>
      <c r="F32" s="27"/>
      <c r="G32" s="69"/>
      <c r="H32" s="63"/>
    </row>
    <row r="33" spans="1:8" s="54" customFormat="1" ht="12.75" x14ac:dyDescent="0.2">
      <c r="A33" s="52" t="s">
        <v>114</v>
      </c>
      <c r="B33" s="53">
        <v>138747</v>
      </c>
      <c r="E33" s="24"/>
      <c r="F33" s="27"/>
      <c r="G33" s="69"/>
      <c r="H33" s="63"/>
    </row>
    <row r="34" spans="1:8" s="54" customFormat="1" ht="12.75" x14ac:dyDescent="0.2">
      <c r="A34" s="52" t="s">
        <v>276</v>
      </c>
      <c r="B34" s="53">
        <v>26956.560000000001</v>
      </c>
      <c r="E34" s="24"/>
      <c r="F34" s="27"/>
      <c r="G34" s="69"/>
      <c r="H34" s="63"/>
    </row>
    <row r="35" spans="1:8" s="54" customFormat="1" ht="12.75" x14ac:dyDescent="0.2">
      <c r="A35" s="52" t="s">
        <v>277</v>
      </c>
      <c r="B35" s="75">
        <v>0</v>
      </c>
      <c r="E35" s="24"/>
      <c r="F35" s="27"/>
      <c r="G35" s="69"/>
      <c r="H35" s="63"/>
    </row>
    <row r="36" spans="1:8" s="54" customFormat="1" ht="12.75" x14ac:dyDescent="0.2">
      <c r="A36" s="52" t="s">
        <v>278</v>
      </c>
      <c r="B36" s="53">
        <v>273805.5</v>
      </c>
      <c r="E36" s="24"/>
      <c r="F36" s="27"/>
      <c r="G36" s="69"/>
      <c r="H36" s="63"/>
    </row>
    <row r="37" spans="1:8" s="54" customFormat="1" ht="12.75" x14ac:dyDescent="0.2">
      <c r="A37" s="52" t="s">
        <v>102</v>
      </c>
      <c r="B37" s="53">
        <v>0</v>
      </c>
      <c r="E37" s="24"/>
      <c r="F37" s="27"/>
      <c r="G37" s="69"/>
      <c r="H37" s="63"/>
    </row>
    <row r="38" spans="1:8" s="54" customFormat="1" ht="12.75" x14ac:dyDescent="0.2">
      <c r="A38" s="52" t="s">
        <v>279</v>
      </c>
      <c r="B38" s="53">
        <v>310396.86</v>
      </c>
      <c r="E38" s="24"/>
      <c r="F38" s="27"/>
      <c r="G38" s="69"/>
      <c r="H38" s="63"/>
    </row>
    <row r="39" spans="1:8" s="54" customFormat="1" ht="12.75" x14ac:dyDescent="0.2">
      <c r="A39" s="52" t="s">
        <v>280</v>
      </c>
      <c r="B39" s="53">
        <v>78883.44</v>
      </c>
      <c r="E39" s="24"/>
      <c r="F39" s="27"/>
      <c r="G39" s="69"/>
      <c r="H39" s="63"/>
    </row>
    <row r="40" spans="1:8" s="54" customFormat="1" ht="12.75" x14ac:dyDescent="0.2">
      <c r="A40" s="56" t="s">
        <v>281</v>
      </c>
      <c r="B40" s="75">
        <v>0</v>
      </c>
      <c r="E40" s="24"/>
      <c r="F40" s="27"/>
      <c r="G40" s="69"/>
      <c r="H40" s="63"/>
    </row>
    <row r="41" spans="1:8" s="54" customFormat="1" ht="12.75" x14ac:dyDescent="0.2">
      <c r="A41" s="52" t="s">
        <v>302</v>
      </c>
      <c r="B41" s="53">
        <v>57444.959999999999</v>
      </c>
      <c r="E41" s="24"/>
      <c r="F41" s="27"/>
      <c r="G41" s="69"/>
      <c r="H41" s="63"/>
    </row>
    <row r="42" spans="1:8" s="54" customFormat="1" ht="25.5" x14ac:dyDescent="0.2">
      <c r="A42" s="52" t="s">
        <v>304</v>
      </c>
      <c r="B42" s="53">
        <v>7567.8</v>
      </c>
      <c r="E42" s="24"/>
      <c r="F42" s="27"/>
      <c r="G42" s="69"/>
      <c r="H42" s="63"/>
    </row>
    <row r="43" spans="1:8" s="54" customFormat="1" ht="12.75" x14ac:dyDescent="0.25">
      <c r="A43" s="58" t="s">
        <v>115</v>
      </c>
      <c r="B43" s="55">
        <v>0</v>
      </c>
      <c r="E43" s="24"/>
      <c r="F43" s="27"/>
      <c r="G43" s="67"/>
    </row>
    <row r="44" spans="1:8" s="54" customFormat="1" ht="12.75" x14ac:dyDescent="0.2">
      <c r="A44" s="58" t="s">
        <v>127</v>
      </c>
      <c r="B44" s="55">
        <v>7567.8899999999967</v>
      </c>
      <c r="F44" s="66"/>
      <c r="G44" s="67"/>
      <c r="H44" s="63"/>
    </row>
    <row r="45" spans="1:8" s="54" customFormat="1" ht="12.75" x14ac:dyDescent="0.2">
      <c r="A45" s="52" t="s">
        <v>305</v>
      </c>
      <c r="B45" s="53">
        <v>19409.560000000001</v>
      </c>
      <c r="E45" s="24"/>
      <c r="F45" s="27"/>
      <c r="H45" s="63"/>
    </row>
    <row r="46" spans="1:8" s="54" customFormat="1" ht="12.75" x14ac:dyDescent="0.2">
      <c r="A46" s="58" t="s">
        <v>306</v>
      </c>
      <c r="B46" s="55">
        <v>19409.560000000001</v>
      </c>
      <c r="F46" s="27"/>
      <c r="G46" s="67"/>
      <c r="H46" s="63"/>
    </row>
    <row r="47" spans="1:8" s="54" customFormat="1" ht="12.75" x14ac:dyDescent="0.2">
      <c r="A47" s="52" t="s">
        <v>307</v>
      </c>
      <c r="B47" s="53">
        <v>130431.96</v>
      </c>
      <c r="E47" s="24"/>
      <c r="F47" s="27"/>
      <c r="G47" s="69"/>
      <c r="H47" s="63"/>
    </row>
    <row r="48" spans="1:8" s="54" customFormat="1" ht="12.75" x14ac:dyDescent="0.2">
      <c r="A48" s="56" t="s">
        <v>308</v>
      </c>
      <c r="B48" s="57">
        <v>0</v>
      </c>
      <c r="E48" s="24"/>
      <c r="F48" s="27"/>
      <c r="G48" s="67"/>
      <c r="H48" s="63"/>
    </row>
    <row r="49" spans="1:8" s="54" customFormat="1" ht="12.75" x14ac:dyDescent="0.2">
      <c r="A49" s="52" t="s">
        <v>309</v>
      </c>
      <c r="B49" s="53">
        <v>0</v>
      </c>
      <c r="E49" s="24"/>
      <c r="F49" s="27"/>
      <c r="G49" s="69"/>
      <c r="H49" s="63"/>
    </row>
    <row r="50" spans="1:8" s="54" customFormat="1" ht="12.75" x14ac:dyDescent="0.2">
      <c r="A50" s="56" t="s">
        <v>310</v>
      </c>
      <c r="B50" s="53">
        <v>139200</v>
      </c>
      <c r="E50" s="24"/>
      <c r="F50" s="66"/>
      <c r="G50" s="69"/>
      <c r="H50" s="63"/>
    </row>
    <row r="51" spans="1:8" s="54" customFormat="1" ht="25.5" x14ac:dyDescent="0.2">
      <c r="A51" s="52" t="s">
        <v>311</v>
      </c>
      <c r="B51" s="75">
        <v>0</v>
      </c>
      <c r="E51" s="24"/>
      <c r="F51" s="66"/>
      <c r="G51" s="69"/>
      <c r="H51" s="63"/>
    </row>
    <row r="52" spans="1:8" ht="15" x14ac:dyDescent="0.25">
      <c r="A52" s="9" t="s">
        <v>126</v>
      </c>
      <c r="B52" s="18">
        <v>2115496.1399999997</v>
      </c>
      <c r="E52" s="24"/>
      <c r="F52" s="27"/>
      <c r="G52" s="35"/>
      <c r="H52"/>
    </row>
    <row r="53" spans="1:8" ht="4.5" customHeight="1" x14ac:dyDescent="0.25">
      <c r="B53" s="2"/>
      <c r="E53" s="31"/>
      <c r="F53" s="39"/>
      <c r="G53" s="35"/>
    </row>
    <row r="54" spans="1:8" x14ac:dyDescent="0.25">
      <c r="A54" s="9" t="s">
        <v>116</v>
      </c>
      <c r="B54" s="18">
        <v>500239.01000000024</v>
      </c>
      <c r="E54" s="31"/>
      <c r="F54" s="39"/>
      <c r="G54" s="35"/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H54"/>
  <sheetViews>
    <sheetView zoomScaleNormal="100" workbookViewId="0">
      <pane ySplit="3" topLeftCell="A25" activePane="bottomLeft" state="frozen"/>
      <selection activeCell="B38" sqref="B38"/>
      <selection pane="bottomLeft" activeCell="B38" sqref="B38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7" t="s">
        <v>312</v>
      </c>
      <c r="B1" s="157"/>
      <c r="C1" s="157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161" t="s">
        <v>9</v>
      </c>
      <c r="B3" s="161"/>
      <c r="C3" s="161"/>
      <c r="D3" s="15"/>
      <c r="E3" s="1" t="s">
        <v>91</v>
      </c>
      <c r="F3" s="12"/>
    </row>
    <row r="4" spans="1:8" ht="6" customHeight="1" x14ac:dyDescent="0.25"/>
    <row r="5" spans="1:8" x14ac:dyDescent="0.25">
      <c r="A5" s="155" t="s">
        <v>103</v>
      </c>
      <c r="B5" s="159" t="s">
        <v>123</v>
      </c>
      <c r="C5" s="160"/>
      <c r="E5" s="5"/>
      <c r="F5" s="6"/>
    </row>
    <row r="6" spans="1:8" x14ac:dyDescent="0.25">
      <c r="A6" s="156"/>
      <c r="B6" s="16" t="s">
        <v>97</v>
      </c>
      <c r="C6" s="16" t="s">
        <v>98</v>
      </c>
      <c r="E6" s="5"/>
      <c r="F6" s="6"/>
    </row>
    <row r="7" spans="1:8" s="54" customFormat="1" ht="12.75" x14ac:dyDescent="0.2">
      <c r="A7" s="52" t="s">
        <v>117</v>
      </c>
      <c r="B7" s="53">
        <v>746803.64</v>
      </c>
      <c r="C7" s="59">
        <v>779769.78</v>
      </c>
      <c r="E7" s="24"/>
      <c r="F7" s="27"/>
      <c r="G7" s="27"/>
      <c r="H7" s="63"/>
    </row>
    <row r="8" spans="1:8" s="54" customFormat="1" ht="25.5" x14ac:dyDescent="0.2">
      <c r="A8" s="52" t="s">
        <v>106</v>
      </c>
      <c r="B8" s="53">
        <v>171586.52</v>
      </c>
      <c r="C8" s="59">
        <v>166939.81</v>
      </c>
      <c r="E8" s="24"/>
      <c r="F8" s="27"/>
      <c r="G8" s="27"/>
      <c r="H8" s="63"/>
    </row>
    <row r="9" spans="1:8" s="54" customFormat="1" ht="12.75" x14ac:dyDescent="0.25">
      <c r="A9" s="52" t="s">
        <v>118</v>
      </c>
      <c r="B9" s="59">
        <v>576270.39</v>
      </c>
      <c r="C9" s="59">
        <v>573746</v>
      </c>
      <c r="E9" s="24"/>
      <c r="F9" s="27"/>
      <c r="G9" s="27"/>
    </row>
    <row r="10" spans="1:8" s="54" customFormat="1" ht="25.5" x14ac:dyDescent="0.2">
      <c r="A10" s="52" t="s">
        <v>113</v>
      </c>
      <c r="B10" s="53">
        <v>196902.42</v>
      </c>
      <c r="C10" s="59">
        <v>193105.23</v>
      </c>
      <c r="E10" s="24"/>
      <c r="F10" s="27"/>
      <c r="G10" s="27"/>
      <c r="H10" s="63"/>
    </row>
    <row r="11" spans="1:8" s="54" customFormat="1" ht="12.75" x14ac:dyDescent="0.2">
      <c r="A11" s="52" t="s">
        <v>104</v>
      </c>
      <c r="B11" s="53">
        <v>147222.6</v>
      </c>
      <c r="C11" s="59">
        <v>145064.98000000001</v>
      </c>
      <c r="E11" s="24"/>
      <c r="F11" s="27"/>
      <c r="G11" s="27"/>
      <c r="H11" s="63"/>
    </row>
    <row r="12" spans="1:8" s="54" customFormat="1" ht="12.75" x14ac:dyDescent="0.2">
      <c r="A12" s="52" t="s">
        <v>100</v>
      </c>
      <c r="B12" s="53">
        <v>30224.28</v>
      </c>
      <c r="C12" s="59">
        <v>30206.6</v>
      </c>
      <c r="E12" s="24"/>
      <c r="F12" s="27"/>
      <c r="G12" s="27"/>
      <c r="H12" s="63"/>
    </row>
    <row r="13" spans="1:8" s="54" customFormat="1" ht="12.75" x14ac:dyDescent="0.2">
      <c r="A13" s="52" t="s">
        <v>101</v>
      </c>
      <c r="B13" s="75">
        <v>0</v>
      </c>
      <c r="C13" s="75">
        <v>0</v>
      </c>
      <c r="E13" s="24"/>
      <c r="F13" s="27"/>
      <c r="G13" s="27"/>
      <c r="H13" s="63"/>
    </row>
    <row r="14" spans="1:8" s="54" customFormat="1" ht="12.75" x14ac:dyDescent="0.2">
      <c r="A14" s="52" t="s">
        <v>105</v>
      </c>
      <c r="B14" s="53">
        <v>242571.66</v>
      </c>
      <c r="C14" s="59">
        <v>234121.57</v>
      </c>
      <c r="E14" s="24"/>
      <c r="F14" s="27"/>
      <c r="G14" s="27"/>
      <c r="H14" s="63"/>
    </row>
    <row r="15" spans="1:8" s="54" customFormat="1" ht="12.75" x14ac:dyDescent="0.25">
      <c r="A15" s="52" t="s">
        <v>119</v>
      </c>
      <c r="B15" s="59">
        <v>0</v>
      </c>
      <c r="C15" s="59">
        <v>0</v>
      </c>
      <c r="E15" s="24"/>
      <c r="F15" s="27"/>
      <c r="G15" s="27"/>
    </row>
    <row r="16" spans="1:8" s="54" customFormat="1" ht="12.75" x14ac:dyDescent="0.25">
      <c r="A16" s="52" t="s">
        <v>107</v>
      </c>
      <c r="B16" s="59">
        <v>348025.56</v>
      </c>
      <c r="C16" s="59">
        <v>337296.93</v>
      </c>
      <c r="E16" s="24"/>
      <c r="F16" s="27"/>
      <c r="G16" s="27"/>
    </row>
    <row r="17" spans="1:8" s="54" customFormat="1" ht="12.75" x14ac:dyDescent="0.25">
      <c r="A17" s="52" t="s">
        <v>120</v>
      </c>
      <c r="B17" s="75">
        <v>0</v>
      </c>
      <c r="C17" s="76">
        <v>0</v>
      </c>
      <c r="E17" s="24"/>
      <c r="F17" s="27"/>
      <c r="G17" s="27"/>
    </row>
    <row r="18" spans="1:8" s="54" customFormat="1" ht="12.75" x14ac:dyDescent="0.2">
      <c r="A18" s="52" t="s">
        <v>108</v>
      </c>
      <c r="B18" s="75">
        <v>0</v>
      </c>
      <c r="C18" s="75">
        <v>0</v>
      </c>
      <c r="E18" s="24"/>
      <c r="F18" s="27"/>
      <c r="G18" s="27"/>
      <c r="H18" s="63"/>
    </row>
    <row r="19" spans="1:8" s="54" customFormat="1" ht="12.75" x14ac:dyDescent="0.25">
      <c r="A19" s="52" t="s">
        <v>303</v>
      </c>
      <c r="B19" s="59">
        <v>88118.38</v>
      </c>
      <c r="C19" s="59">
        <v>86607.16</v>
      </c>
      <c r="E19" s="24"/>
      <c r="F19" s="27"/>
      <c r="G19" s="27"/>
    </row>
    <row r="20" spans="1:8" s="54" customFormat="1" ht="12.75" x14ac:dyDescent="0.25">
      <c r="A20" s="52" t="s">
        <v>121</v>
      </c>
      <c r="B20" s="75">
        <v>0</v>
      </c>
      <c r="C20" s="59">
        <v>0</v>
      </c>
      <c r="E20" s="24"/>
      <c r="F20" s="27"/>
      <c r="G20" s="27"/>
    </row>
    <row r="21" spans="1:8" s="54" customFormat="1" ht="25.5" x14ac:dyDescent="0.25">
      <c r="A21" s="52" t="s">
        <v>109</v>
      </c>
      <c r="B21" s="53">
        <v>206.45</v>
      </c>
      <c r="C21" s="59">
        <v>48687.86</v>
      </c>
      <c r="E21" s="24"/>
      <c r="F21" s="27"/>
      <c r="G21" s="27"/>
    </row>
    <row r="22" spans="1:8" s="54" customFormat="1" ht="25.5" x14ac:dyDescent="0.25">
      <c r="A22" s="52" t="s">
        <v>110</v>
      </c>
      <c r="B22" s="53">
        <v>166.47</v>
      </c>
      <c r="C22" s="59">
        <v>162969.26999999999</v>
      </c>
      <c r="E22" s="24"/>
      <c r="F22" s="27"/>
      <c r="G22" s="27"/>
    </row>
    <row r="23" spans="1:8" s="54" customFormat="1" ht="12.75" x14ac:dyDescent="0.25">
      <c r="A23" s="52" t="s">
        <v>111</v>
      </c>
      <c r="B23" s="59">
        <v>54122.28</v>
      </c>
      <c r="C23" s="59">
        <v>55178.95</v>
      </c>
      <c r="E23" s="24"/>
      <c r="F23" s="27"/>
      <c r="G23" s="27"/>
    </row>
    <row r="24" spans="1:8" s="54" customFormat="1" ht="12.75" x14ac:dyDescent="0.2">
      <c r="A24" s="52" t="s">
        <v>112</v>
      </c>
      <c r="B24" s="75">
        <v>0</v>
      </c>
      <c r="C24" s="59">
        <v>19019.89</v>
      </c>
      <c r="E24" s="24"/>
      <c r="F24" s="27"/>
      <c r="G24" s="27"/>
      <c r="H24" s="63"/>
    </row>
    <row r="25" spans="1:8" s="54" customFormat="1" ht="12.75" x14ac:dyDescent="0.2">
      <c r="A25" s="52" t="s">
        <v>313</v>
      </c>
      <c r="B25" s="53">
        <v>136371.03</v>
      </c>
      <c r="C25" s="59">
        <v>143330.53</v>
      </c>
      <c r="E25" s="24"/>
      <c r="F25" s="66"/>
      <c r="G25" s="66"/>
      <c r="H25" s="63"/>
    </row>
    <row r="26" spans="1:8" s="54" customFormat="1" ht="12.75" x14ac:dyDescent="0.2">
      <c r="A26" s="52" t="s">
        <v>314</v>
      </c>
      <c r="B26" s="53">
        <v>138330</v>
      </c>
      <c r="C26" s="59">
        <v>138330</v>
      </c>
      <c r="E26" s="24"/>
      <c r="F26" s="66"/>
      <c r="G26" s="66"/>
      <c r="H26" s="63"/>
    </row>
    <row r="27" spans="1:8" x14ac:dyDescent="0.25">
      <c r="A27" s="9" t="s">
        <v>122</v>
      </c>
      <c r="B27" s="19">
        <v>2876921.68</v>
      </c>
      <c r="C27" s="19">
        <v>3114374.5600000005</v>
      </c>
      <c r="E27" s="25"/>
      <c r="F27" s="38"/>
      <c r="G27" s="38"/>
    </row>
    <row r="28" spans="1:8" ht="15" x14ac:dyDescent="0.25">
      <c r="B28" s="10"/>
      <c r="C28" s="54"/>
      <c r="F28" s="35"/>
      <c r="G28" s="35"/>
    </row>
    <row r="29" spans="1:8" x14ac:dyDescent="0.25">
      <c r="A29" s="16" t="s">
        <v>103</v>
      </c>
      <c r="B29" s="17" t="s">
        <v>124</v>
      </c>
      <c r="C29" s="67"/>
      <c r="F29" s="35"/>
      <c r="G29" s="35"/>
    </row>
    <row r="30" spans="1:8" s="54" customFormat="1" ht="12.75" x14ac:dyDescent="0.2">
      <c r="A30" s="52" t="s">
        <v>117</v>
      </c>
      <c r="B30" s="53">
        <v>723824.64000000001</v>
      </c>
      <c r="C30" s="67"/>
      <c r="E30" s="24"/>
      <c r="F30" s="68"/>
      <c r="G30" s="69"/>
      <c r="H30" s="63"/>
    </row>
    <row r="31" spans="1:8" s="54" customFormat="1" ht="12.75" x14ac:dyDescent="0.2">
      <c r="A31" s="52" t="s">
        <v>125</v>
      </c>
      <c r="B31" s="53">
        <v>169614</v>
      </c>
      <c r="E31" s="24"/>
      <c r="F31" s="27"/>
      <c r="G31" s="69"/>
      <c r="H31" s="63"/>
    </row>
    <row r="32" spans="1:8" s="54" customFormat="1" ht="25.5" x14ac:dyDescent="0.2">
      <c r="A32" s="52" t="s">
        <v>99</v>
      </c>
      <c r="B32" s="53">
        <v>196479.35999999999</v>
      </c>
      <c r="E32" s="24"/>
      <c r="F32" s="27"/>
      <c r="G32" s="69"/>
      <c r="H32" s="63"/>
    </row>
    <row r="33" spans="1:8" s="54" customFormat="1" ht="12.75" x14ac:dyDescent="0.2">
      <c r="A33" s="52" t="s">
        <v>114</v>
      </c>
      <c r="B33" s="53">
        <v>155232</v>
      </c>
      <c r="E33" s="24"/>
      <c r="F33" s="27"/>
      <c r="G33" s="69"/>
      <c r="H33" s="63"/>
    </row>
    <row r="34" spans="1:8" s="54" customFormat="1" ht="12.75" x14ac:dyDescent="0.2">
      <c r="A34" s="52" t="s">
        <v>276</v>
      </c>
      <c r="B34" s="53">
        <v>30159.360000000001</v>
      </c>
      <c r="E34" s="24"/>
      <c r="F34" s="27"/>
      <c r="G34" s="69"/>
      <c r="H34" s="63"/>
    </row>
    <row r="35" spans="1:8" s="54" customFormat="1" ht="12.75" x14ac:dyDescent="0.2">
      <c r="A35" s="52" t="s">
        <v>277</v>
      </c>
      <c r="B35" s="75">
        <v>0</v>
      </c>
      <c r="E35" s="24"/>
      <c r="F35" s="27"/>
      <c r="G35" s="69"/>
      <c r="H35" s="63"/>
    </row>
    <row r="36" spans="1:8" s="54" customFormat="1" ht="12.75" x14ac:dyDescent="0.2">
      <c r="A36" s="52" t="s">
        <v>278</v>
      </c>
      <c r="B36" s="53">
        <v>234351.47</v>
      </c>
      <c r="E36" s="24"/>
      <c r="F36" s="27"/>
      <c r="G36" s="69"/>
      <c r="H36" s="63"/>
    </row>
    <row r="37" spans="1:8" s="54" customFormat="1" ht="12.75" x14ac:dyDescent="0.2">
      <c r="A37" s="52" t="s">
        <v>102</v>
      </c>
      <c r="B37" s="53">
        <v>0</v>
      </c>
      <c r="E37" s="24"/>
      <c r="F37" s="27"/>
      <c r="G37" s="69"/>
      <c r="H37" s="63"/>
    </row>
    <row r="38" spans="1:8" s="54" customFormat="1" ht="12.75" x14ac:dyDescent="0.2">
      <c r="A38" s="52" t="s">
        <v>279</v>
      </c>
      <c r="B38" s="53">
        <v>347276.16</v>
      </c>
      <c r="E38" s="24"/>
      <c r="F38" s="27"/>
      <c r="G38" s="69"/>
      <c r="H38" s="63"/>
    </row>
    <row r="39" spans="1:8" s="54" customFormat="1" ht="12.75" x14ac:dyDescent="0.2">
      <c r="A39" s="52" t="s">
        <v>280</v>
      </c>
      <c r="B39" s="75">
        <v>0</v>
      </c>
      <c r="E39" s="24"/>
      <c r="F39" s="27"/>
      <c r="G39" s="69"/>
      <c r="H39" s="63"/>
    </row>
    <row r="40" spans="1:8" s="54" customFormat="1" ht="12.75" x14ac:dyDescent="0.2">
      <c r="A40" s="56" t="s">
        <v>281</v>
      </c>
      <c r="B40" s="75">
        <v>0</v>
      </c>
      <c r="E40" s="24"/>
      <c r="F40" s="27"/>
      <c r="G40" s="69"/>
      <c r="H40" s="63"/>
    </row>
    <row r="41" spans="1:8" s="54" customFormat="1" ht="12.75" x14ac:dyDescent="0.2">
      <c r="A41" s="52" t="s">
        <v>302</v>
      </c>
      <c r="B41" s="53">
        <v>96237.23</v>
      </c>
      <c r="E41" s="24"/>
      <c r="F41" s="27"/>
      <c r="G41" s="69"/>
      <c r="H41" s="63"/>
    </row>
    <row r="42" spans="1:8" s="54" customFormat="1" ht="25.5" x14ac:dyDescent="0.2">
      <c r="A42" s="52" t="s">
        <v>304</v>
      </c>
      <c r="B42" s="53">
        <v>69592.259999999995</v>
      </c>
      <c r="E42" s="24"/>
      <c r="F42" s="27"/>
      <c r="G42" s="69"/>
      <c r="H42" s="63"/>
    </row>
    <row r="43" spans="1:8" s="54" customFormat="1" ht="12.75" x14ac:dyDescent="0.25">
      <c r="A43" s="58" t="s">
        <v>115</v>
      </c>
      <c r="B43" s="55">
        <v>-10572.37</v>
      </c>
      <c r="E43" s="24"/>
      <c r="F43" s="27"/>
      <c r="G43" s="67"/>
    </row>
    <row r="44" spans="1:8" s="54" customFormat="1" ht="12.75" x14ac:dyDescent="0.2">
      <c r="A44" s="58" t="s">
        <v>127</v>
      </c>
      <c r="B44" s="55">
        <v>80164.69</v>
      </c>
      <c r="F44" s="66"/>
      <c r="G44" s="67"/>
      <c r="H44" s="63"/>
    </row>
    <row r="45" spans="1:8" s="54" customFormat="1" ht="12.75" x14ac:dyDescent="0.2">
      <c r="A45" s="52" t="s">
        <v>305</v>
      </c>
      <c r="B45" s="53">
        <v>73068.42</v>
      </c>
      <c r="E45" s="24"/>
      <c r="F45" s="27"/>
      <c r="H45" s="63"/>
    </row>
    <row r="46" spans="1:8" s="54" customFormat="1" ht="12.75" x14ac:dyDescent="0.2">
      <c r="A46" s="58" t="s">
        <v>306</v>
      </c>
      <c r="B46" s="55">
        <v>73068.42</v>
      </c>
      <c r="F46" s="27"/>
      <c r="G46" s="67"/>
      <c r="H46" s="63"/>
    </row>
    <row r="47" spans="1:8" s="54" customFormat="1" ht="12.75" x14ac:dyDescent="0.2">
      <c r="A47" s="52" t="s">
        <v>307</v>
      </c>
      <c r="B47" s="53">
        <v>43052.4</v>
      </c>
      <c r="E47" s="24"/>
      <c r="F47" s="27"/>
      <c r="G47" s="69"/>
      <c r="H47" s="63"/>
    </row>
    <row r="48" spans="1:8" s="54" customFormat="1" ht="12.75" x14ac:dyDescent="0.2">
      <c r="A48" s="56" t="s">
        <v>308</v>
      </c>
      <c r="B48" s="57">
        <v>0</v>
      </c>
      <c r="E48" s="24"/>
      <c r="F48" s="27"/>
      <c r="G48" s="67"/>
      <c r="H48" s="63"/>
    </row>
    <row r="49" spans="1:8" s="54" customFormat="1" ht="12.75" x14ac:dyDescent="0.2">
      <c r="A49" s="52" t="s">
        <v>309</v>
      </c>
      <c r="B49" s="53">
        <v>0</v>
      </c>
      <c r="E49" s="24"/>
      <c r="F49" s="27"/>
      <c r="G49" s="69"/>
      <c r="H49" s="63"/>
    </row>
    <row r="50" spans="1:8" s="54" customFormat="1" ht="12.75" x14ac:dyDescent="0.2">
      <c r="A50" s="56" t="s">
        <v>310</v>
      </c>
      <c r="B50" s="53">
        <v>138330</v>
      </c>
      <c r="E50" s="24"/>
      <c r="F50" s="66"/>
      <c r="G50" s="69"/>
      <c r="H50" s="63"/>
    </row>
    <row r="51" spans="1:8" s="54" customFormat="1" ht="25.5" x14ac:dyDescent="0.2">
      <c r="A51" s="52" t="s">
        <v>311</v>
      </c>
      <c r="B51" s="75">
        <v>0</v>
      </c>
      <c r="E51" s="24"/>
      <c r="F51" s="66"/>
      <c r="G51" s="69"/>
      <c r="H51" s="63"/>
    </row>
    <row r="52" spans="1:8" ht="15" x14ac:dyDescent="0.25">
      <c r="A52" s="9" t="s">
        <v>126</v>
      </c>
      <c r="B52" s="18">
        <v>2277217.2999999998</v>
      </c>
      <c r="E52" s="24"/>
      <c r="F52" s="27"/>
      <c r="G52" s="35"/>
      <c r="H52"/>
    </row>
    <row r="53" spans="1:8" ht="4.5" customHeight="1" x14ac:dyDescent="0.25">
      <c r="B53" s="2"/>
      <c r="E53" s="31"/>
      <c r="F53" s="39"/>
      <c r="G53" s="35"/>
    </row>
    <row r="54" spans="1:8" x14ac:dyDescent="0.25">
      <c r="A54" s="9" t="s">
        <v>116</v>
      </c>
      <c r="B54" s="18">
        <v>837157.26000000071</v>
      </c>
      <c r="E54" s="31"/>
      <c r="F54" s="39"/>
      <c r="G54" s="35"/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H54"/>
  <sheetViews>
    <sheetView zoomScaleNormal="100" workbookViewId="0">
      <pane ySplit="3" topLeftCell="A37" activePane="bottomLeft" state="frozen"/>
      <selection activeCell="B38" sqref="B38"/>
      <selection pane="bottomLeft" activeCell="B38" sqref="B38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7" t="s">
        <v>312</v>
      </c>
      <c r="B1" s="157"/>
      <c r="C1" s="157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161" t="s">
        <v>10</v>
      </c>
      <c r="B3" s="161"/>
      <c r="C3" s="161"/>
      <c r="D3" s="15"/>
      <c r="E3" s="1" t="s">
        <v>91</v>
      </c>
      <c r="F3" s="12"/>
    </row>
    <row r="4" spans="1:8" ht="6" customHeight="1" x14ac:dyDescent="0.25"/>
    <row r="5" spans="1:8" x14ac:dyDescent="0.25">
      <c r="A5" s="155" t="s">
        <v>103</v>
      </c>
      <c r="B5" s="159" t="s">
        <v>123</v>
      </c>
      <c r="C5" s="160"/>
      <c r="E5" s="5"/>
      <c r="F5" s="6"/>
    </row>
    <row r="6" spans="1:8" x14ac:dyDescent="0.25">
      <c r="A6" s="156"/>
      <c r="B6" s="16" t="s">
        <v>97</v>
      </c>
      <c r="C6" s="16" t="s">
        <v>98</v>
      </c>
      <c r="E6" s="5"/>
      <c r="F6" s="6"/>
    </row>
    <row r="7" spans="1:8" s="54" customFormat="1" ht="12.75" x14ac:dyDescent="0.2">
      <c r="A7" s="52" t="s">
        <v>117</v>
      </c>
      <c r="B7" s="53">
        <v>2320618.73</v>
      </c>
      <c r="C7" s="59">
        <v>2547097.34</v>
      </c>
      <c r="E7" s="24"/>
      <c r="F7" s="27"/>
      <c r="G7" s="27"/>
      <c r="H7" s="63"/>
    </row>
    <row r="8" spans="1:8" s="54" customFormat="1" ht="25.5" x14ac:dyDescent="0.2">
      <c r="A8" s="52" t="s">
        <v>106</v>
      </c>
      <c r="B8" s="53">
        <v>708298.85</v>
      </c>
      <c r="C8" s="59">
        <v>732607.55</v>
      </c>
      <c r="E8" s="24"/>
      <c r="F8" s="27"/>
      <c r="G8" s="27"/>
      <c r="H8" s="63"/>
    </row>
    <row r="9" spans="1:8" s="54" customFormat="1" ht="12.75" x14ac:dyDescent="0.25">
      <c r="A9" s="52" t="s">
        <v>118</v>
      </c>
      <c r="B9" s="59">
        <v>1651970.49</v>
      </c>
      <c r="C9" s="59">
        <v>1712450.36</v>
      </c>
      <c r="E9" s="24"/>
      <c r="F9" s="27"/>
      <c r="G9" s="27"/>
    </row>
    <row r="10" spans="1:8" s="54" customFormat="1" ht="25.5" x14ac:dyDescent="0.2">
      <c r="A10" s="52" t="s">
        <v>113</v>
      </c>
      <c r="B10" s="53">
        <v>484071.69</v>
      </c>
      <c r="C10" s="59">
        <v>494423.95</v>
      </c>
      <c r="E10" s="24"/>
      <c r="F10" s="27"/>
      <c r="G10" s="27"/>
      <c r="H10" s="63"/>
    </row>
    <row r="11" spans="1:8" s="54" customFormat="1" ht="12.75" x14ac:dyDescent="0.2">
      <c r="A11" s="52" t="s">
        <v>104</v>
      </c>
      <c r="B11" s="75">
        <v>0</v>
      </c>
      <c r="C11" s="59">
        <v>0</v>
      </c>
      <c r="E11" s="24"/>
      <c r="F11" s="27"/>
      <c r="G11" s="27"/>
      <c r="H11" s="63"/>
    </row>
    <row r="12" spans="1:8" s="54" customFormat="1" ht="12.75" x14ac:dyDescent="0.2">
      <c r="A12" s="52" t="s">
        <v>100</v>
      </c>
      <c r="B12" s="53">
        <v>74122.990000000005</v>
      </c>
      <c r="C12" s="59">
        <v>79740.75</v>
      </c>
      <c r="E12" s="24"/>
      <c r="F12" s="27"/>
      <c r="G12" s="27"/>
      <c r="H12" s="63"/>
    </row>
    <row r="13" spans="1:8" s="54" customFormat="1" ht="12.75" x14ac:dyDescent="0.2">
      <c r="A13" s="52" t="s">
        <v>101</v>
      </c>
      <c r="B13" s="53">
        <v>87202.45</v>
      </c>
      <c r="C13" s="59">
        <v>90088.78</v>
      </c>
      <c r="E13" s="24"/>
      <c r="F13" s="27"/>
      <c r="G13" s="27"/>
      <c r="H13" s="63"/>
    </row>
    <row r="14" spans="1:8" s="54" customFormat="1" ht="12.75" x14ac:dyDescent="0.2">
      <c r="A14" s="52" t="s">
        <v>105</v>
      </c>
      <c r="B14" s="53">
        <v>937942.58</v>
      </c>
      <c r="C14" s="59">
        <v>933153.31</v>
      </c>
      <c r="E14" s="24"/>
      <c r="F14" s="27"/>
      <c r="G14" s="27"/>
      <c r="H14" s="63"/>
    </row>
    <row r="15" spans="1:8" s="54" customFormat="1" ht="12.75" x14ac:dyDescent="0.25">
      <c r="A15" s="52" t="s">
        <v>119</v>
      </c>
      <c r="B15" s="59">
        <v>12000</v>
      </c>
      <c r="C15" s="59">
        <v>12000</v>
      </c>
      <c r="E15" s="24"/>
      <c r="F15" s="27"/>
      <c r="G15" s="27"/>
    </row>
    <row r="16" spans="1:8" s="54" customFormat="1" ht="12.75" x14ac:dyDescent="0.25">
      <c r="A16" s="52" t="s">
        <v>107</v>
      </c>
      <c r="B16" s="59">
        <v>853499.43</v>
      </c>
      <c r="C16" s="59">
        <v>859969.47</v>
      </c>
      <c r="E16" s="24"/>
      <c r="F16" s="27"/>
      <c r="G16" s="27"/>
    </row>
    <row r="17" spans="1:8" s="54" customFormat="1" ht="12.75" x14ac:dyDescent="0.25">
      <c r="A17" s="52" t="s">
        <v>120</v>
      </c>
      <c r="B17" s="75">
        <v>0</v>
      </c>
      <c r="C17" s="76">
        <v>0</v>
      </c>
      <c r="E17" s="24"/>
      <c r="F17" s="27"/>
      <c r="G17" s="27"/>
    </row>
    <row r="18" spans="1:8" s="54" customFormat="1" ht="12.75" x14ac:dyDescent="0.2">
      <c r="A18" s="52" t="s">
        <v>108</v>
      </c>
      <c r="B18" s="75">
        <v>0</v>
      </c>
      <c r="C18" s="76">
        <v>0</v>
      </c>
      <c r="E18" s="24"/>
      <c r="F18" s="27"/>
      <c r="G18" s="27"/>
      <c r="H18" s="63"/>
    </row>
    <row r="19" spans="1:8" s="54" customFormat="1" ht="12.75" x14ac:dyDescent="0.25">
      <c r="A19" s="52" t="s">
        <v>303</v>
      </c>
      <c r="B19" s="59">
        <v>817173.03</v>
      </c>
      <c r="C19" s="59">
        <v>888362.35</v>
      </c>
      <c r="E19" s="24"/>
      <c r="F19" s="27"/>
      <c r="G19" s="27"/>
    </row>
    <row r="20" spans="1:8" s="54" customFormat="1" ht="12.75" x14ac:dyDescent="0.25">
      <c r="A20" s="52" t="s">
        <v>121</v>
      </c>
      <c r="B20" s="75">
        <v>0</v>
      </c>
      <c r="C20" s="59">
        <v>0</v>
      </c>
      <c r="E20" s="24"/>
      <c r="F20" s="27"/>
      <c r="G20" s="27"/>
    </row>
    <row r="21" spans="1:8" s="54" customFormat="1" ht="25.5" x14ac:dyDescent="0.25">
      <c r="A21" s="52" t="s">
        <v>109</v>
      </c>
      <c r="B21" s="53">
        <v>2169150.12</v>
      </c>
      <c r="C21" s="59">
        <v>2411899.7000000002</v>
      </c>
      <c r="E21" s="24"/>
      <c r="F21" s="27"/>
      <c r="G21" s="27"/>
    </row>
    <row r="22" spans="1:8" s="54" customFormat="1" ht="25.5" x14ac:dyDescent="0.25">
      <c r="A22" s="52" t="s">
        <v>110</v>
      </c>
      <c r="B22" s="53">
        <v>7683593.3399999999</v>
      </c>
      <c r="C22" s="59">
        <v>8062163.29</v>
      </c>
      <c r="E22" s="24"/>
      <c r="F22" s="27"/>
      <c r="G22" s="27"/>
    </row>
    <row r="23" spans="1:8" s="54" customFormat="1" ht="12.75" x14ac:dyDescent="0.25">
      <c r="A23" s="52" t="s">
        <v>111</v>
      </c>
      <c r="B23" s="59">
        <v>146064.87</v>
      </c>
      <c r="C23" s="59">
        <v>154397.5</v>
      </c>
      <c r="E23" s="24"/>
      <c r="F23" s="27"/>
      <c r="G23" s="27"/>
    </row>
    <row r="24" spans="1:8" s="54" customFormat="1" ht="12.75" x14ac:dyDescent="0.2">
      <c r="A24" s="52" t="s">
        <v>112</v>
      </c>
      <c r="B24" s="53">
        <v>320162.03999999998</v>
      </c>
      <c r="C24" s="59">
        <v>386311.07</v>
      </c>
      <c r="E24" s="24"/>
      <c r="F24" s="27"/>
      <c r="G24" s="27"/>
      <c r="H24" s="63"/>
    </row>
    <row r="25" spans="1:8" s="54" customFormat="1" ht="12.75" x14ac:dyDescent="0.2">
      <c r="A25" s="52" t="s">
        <v>313</v>
      </c>
      <c r="B25" s="53">
        <v>12193.36</v>
      </c>
      <c r="C25" s="59">
        <v>12193.36</v>
      </c>
      <c r="E25" s="24"/>
      <c r="F25" s="66"/>
      <c r="G25" s="66"/>
      <c r="H25" s="63"/>
    </row>
    <row r="26" spans="1:8" s="54" customFormat="1" ht="12.75" x14ac:dyDescent="0.2">
      <c r="A26" s="52" t="s">
        <v>314</v>
      </c>
      <c r="B26" s="53">
        <v>200880</v>
      </c>
      <c r="C26" s="59">
        <v>200880</v>
      </c>
      <c r="E26" s="24"/>
      <c r="F26" s="66"/>
      <c r="G26" s="66"/>
      <c r="H26" s="63"/>
    </row>
    <row r="27" spans="1:8" x14ac:dyDescent="0.25">
      <c r="A27" s="9" t="s">
        <v>122</v>
      </c>
      <c r="B27" s="19">
        <v>18478943.970000003</v>
      </c>
      <c r="C27" s="19">
        <v>19577738.780000001</v>
      </c>
      <c r="E27" s="25"/>
      <c r="F27" s="38"/>
      <c r="G27" s="38"/>
    </row>
    <row r="28" spans="1:8" ht="15" x14ac:dyDescent="0.25">
      <c r="B28" s="10"/>
      <c r="C28" s="67"/>
    </row>
    <row r="29" spans="1:8" x14ac:dyDescent="0.25">
      <c r="A29" s="16" t="s">
        <v>103</v>
      </c>
      <c r="B29" s="17" t="s">
        <v>124</v>
      </c>
      <c r="C29" s="67"/>
    </row>
    <row r="30" spans="1:8" s="54" customFormat="1" ht="12.75" x14ac:dyDescent="0.2">
      <c r="A30" s="52" t="s">
        <v>117</v>
      </c>
      <c r="B30" s="53">
        <v>1922145.7989000001</v>
      </c>
      <c r="C30" s="67"/>
      <c r="E30" s="63"/>
      <c r="F30" s="32"/>
      <c r="G30" s="32"/>
      <c r="H30" s="63"/>
    </row>
    <row r="31" spans="1:8" s="54" customFormat="1" ht="12.75" x14ac:dyDescent="0.2">
      <c r="A31" s="52" t="s">
        <v>125</v>
      </c>
      <c r="B31" s="53">
        <v>1657405</v>
      </c>
      <c r="E31" s="24"/>
      <c r="F31" s="27"/>
      <c r="G31" s="63"/>
      <c r="H31" s="63"/>
    </row>
    <row r="32" spans="1:8" s="54" customFormat="1" ht="25.5" x14ac:dyDescent="0.2">
      <c r="A32" s="52" t="s">
        <v>99</v>
      </c>
      <c r="B32" s="53">
        <v>482852.28</v>
      </c>
      <c r="E32" s="24"/>
      <c r="F32" s="27"/>
      <c r="G32" s="63"/>
      <c r="H32" s="63"/>
    </row>
    <row r="33" spans="1:8" s="54" customFormat="1" ht="12.75" x14ac:dyDescent="0.2">
      <c r="A33" s="52" t="s">
        <v>114</v>
      </c>
      <c r="B33" s="75">
        <v>0</v>
      </c>
      <c r="E33" s="24"/>
      <c r="F33" s="27"/>
      <c r="G33" s="63"/>
      <c r="H33" s="63"/>
    </row>
    <row r="34" spans="1:8" s="54" customFormat="1" ht="12.75" x14ac:dyDescent="0.2">
      <c r="A34" s="52" t="s">
        <v>276</v>
      </c>
      <c r="B34" s="53">
        <v>74117.279999999999</v>
      </c>
      <c r="E34" s="24"/>
      <c r="F34" s="27"/>
      <c r="G34" s="63"/>
      <c r="H34" s="63"/>
    </row>
    <row r="35" spans="1:8" s="54" customFormat="1" ht="12.75" x14ac:dyDescent="0.2">
      <c r="A35" s="52" t="s">
        <v>277</v>
      </c>
      <c r="B35" s="53">
        <v>108420.24</v>
      </c>
      <c r="E35" s="24"/>
      <c r="F35" s="27"/>
      <c r="G35" s="63"/>
      <c r="H35" s="63"/>
    </row>
    <row r="36" spans="1:8" s="54" customFormat="1" ht="12.75" x14ac:dyDescent="0.2">
      <c r="A36" s="52" t="s">
        <v>278</v>
      </c>
      <c r="B36" s="53">
        <v>879959.74</v>
      </c>
      <c r="E36" s="24"/>
      <c r="F36" s="27"/>
      <c r="G36" s="63"/>
      <c r="H36" s="63"/>
    </row>
    <row r="37" spans="1:8" s="54" customFormat="1" ht="12.75" x14ac:dyDescent="0.2">
      <c r="A37" s="52" t="s">
        <v>102</v>
      </c>
      <c r="B37" s="53">
        <v>0</v>
      </c>
      <c r="E37" s="24"/>
      <c r="F37" s="27"/>
      <c r="G37" s="63"/>
      <c r="H37" s="63"/>
    </row>
    <row r="38" spans="1:8" s="54" customFormat="1" ht="12.75" x14ac:dyDescent="0.2">
      <c r="A38" s="52" t="s">
        <v>279</v>
      </c>
      <c r="B38" s="53">
        <v>853438.68</v>
      </c>
      <c r="E38" s="24"/>
      <c r="F38" s="27"/>
      <c r="G38" s="63"/>
      <c r="H38" s="63"/>
    </row>
    <row r="39" spans="1:8" s="54" customFormat="1" ht="12.75" x14ac:dyDescent="0.2">
      <c r="A39" s="52" t="s">
        <v>280</v>
      </c>
      <c r="B39" s="75">
        <v>0</v>
      </c>
      <c r="E39" s="24"/>
      <c r="F39" s="27"/>
      <c r="G39" s="63"/>
      <c r="H39" s="63"/>
    </row>
    <row r="40" spans="1:8" s="54" customFormat="1" ht="12.75" x14ac:dyDescent="0.2">
      <c r="A40" s="56" t="s">
        <v>281</v>
      </c>
      <c r="B40" s="75">
        <v>0</v>
      </c>
      <c r="E40" s="24"/>
      <c r="F40" s="27"/>
      <c r="G40" s="63"/>
      <c r="H40" s="63"/>
    </row>
    <row r="41" spans="1:8" s="54" customFormat="1" ht="12.75" x14ac:dyDescent="0.2">
      <c r="A41" s="52" t="s">
        <v>302</v>
      </c>
      <c r="B41" s="53">
        <v>816198.31</v>
      </c>
      <c r="E41" s="24"/>
      <c r="F41" s="27"/>
      <c r="G41" s="63"/>
      <c r="H41" s="63"/>
    </row>
    <row r="42" spans="1:8" s="54" customFormat="1" ht="25.5" x14ac:dyDescent="0.2">
      <c r="A42" s="52" t="s">
        <v>304</v>
      </c>
      <c r="B42" s="53">
        <v>2526663.6800000002</v>
      </c>
      <c r="E42" s="24"/>
      <c r="F42" s="27"/>
      <c r="G42" s="63"/>
      <c r="H42" s="63"/>
    </row>
    <row r="43" spans="1:8" s="54" customFormat="1" ht="12.75" x14ac:dyDescent="0.2">
      <c r="A43" s="58" t="s">
        <v>115</v>
      </c>
      <c r="B43" s="55">
        <v>149210.56</v>
      </c>
      <c r="E43" s="24"/>
      <c r="F43" s="27"/>
      <c r="G43" s="63"/>
      <c r="H43" s="63"/>
    </row>
    <row r="44" spans="1:8" s="54" customFormat="1" ht="12.75" x14ac:dyDescent="0.25">
      <c r="A44" s="58" t="s">
        <v>127</v>
      </c>
      <c r="B44" s="55">
        <v>241591.34</v>
      </c>
      <c r="E44" s="24"/>
      <c r="F44" s="66"/>
    </row>
    <row r="45" spans="1:8" s="54" customFormat="1" ht="12.75" x14ac:dyDescent="0.2">
      <c r="A45" s="52" t="s">
        <v>305</v>
      </c>
      <c r="B45" s="53">
        <v>7455640.1900000004</v>
      </c>
      <c r="F45" s="27"/>
      <c r="H45" s="63"/>
    </row>
    <row r="46" spans="1:8" s="54" customFormat="1" ht="12.75" x14ac:dyDescent="0.2">
      <c r="A46" s="58" t="s">
        <v>306</v>
      </c>
      <c r="B46" s="55">
        <v>317496.94999999995</v>
      </c>
      <c r="E46" s="24"/>
      <c r="F46" s="27"/>
      <c r="H46" s="63"/>
    </row>
    <row r="47" spans="1:8" s="54" customFormat="1" ht="12.75" x14ac:dyDescent="0.2">
      <c r="A47" s="52" t="s">
        <v>307</v>
      </c>
      <c r="B47" s="53">
        <v>306495.11</v>
      </c>
      <c r="E47" s="24"/>
      <c r="F47" s="27"/>
      <c r="G47" s="63"/>
      <c r="H47" s="63"/>
    </row>
    <row r="48" spans="1:8" s="54" customFormat="1" ht="12.75" x14ac:dyDescent="0.2">
      <c r="A48" s="56" t="s">
        <v>308</v>
      </c>
      <c r="B48" s="57">
        <v>18000</v>
      </c>
      <c r="E48" s="24"/>
      <c r="F48" s="27"/>
      <c r="G48" s="63"/>
      <c r="H48" s="63"/>
    </row>
    <row r="49" spans="1:8" s="54" customFormat="1" ht="12.75" x14ac:dyDescent="0.2">
      <c r="A49" s="52" t="s">
        <v>309</v>
      </c>
      <c r="B49" s="53">
        <v>0</v>
      </c>
      <c r="E49" s="24"/>
      <c r="F49" s="27"/>
      <c r="G49" s="63"/>
      <c r="H49" s="63"/>
    </row>
    <row r="50" spans="1:8" s="54" customFormat="1" ht="12.75" x14ac:dyDescent="0.2">
      <c r="A50" s="56" t="s">
        <v>310</v>
      </c>
      <c r="B50" s="53">
        <v>200880</v>
      </c>
      <c r="E50" s="24"/>
      <c r="F50" s="27"/>
      <c r="H50" s="63"/>
    </row>
    <row r="51" spans="1:8" s="54" customFormat="1" ht="25.5" x14ac:dyDescent="0.2">
      <c r="A51" s="52" t="s">
        <v>311</v>
      </c>
      <c r="B51" s="75">
        <v>0</v>
      </c>
      <c r="E51" s="24"/>
      <c r="F51" s="27"/>
      <c r="H51" s="63"/>
    </row>
    <row r="52" spans="1:8" ht="15" x14ac:dyDescent="0.25">
      <c r="A52" s="9" t="s">
        <v>126</v>
      </c>
      <c r="B52" s="18">
        <v>17302216.308900002</v>
      </c>
      <c r="E52" s="23"/>
      <c r="F52" s="28"/>
      <c r="G52"/>
      <c r="H52"/>
    </row>
    <row r="53" spans="1:8" ht="4.5" customHeight="1" x14ac:dyDescent="0.25">
      <c r="B53" s="2"/>
      <c r="E53" s="31"/>
      <c r="F53" s="39"/>
      <c r="G53"/>
      <c r="H53"/>
    </row>
    <row r="54" spans="1:8" x14ac:dyDescent="0.25">
      <c r="A54" s="9" t="s">
        <v>116</v>
      </c>
      <c r="B54" s="18">
        <v>2275522.4710999988</v>
      </c>
      <c r="E54" s="31"/>
      <c r="F54" s="39"/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35433070866141736" bottom="0.15748031496062992" header="0.31496062992125984" footer="0.31496062992125984"/>
  <pageSetup paperSize="9" scale="8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H54"/>
  <sheetViews>
    <sheetView zoomScaleNormal="100" workbookViewId="0">
      <pane ySplit="3" topLeftCell="A19" activePane="bottomLeft" state="frozen"/>
      <selection activeCell="B38" sqref="B38"/>
      <selection pane="bottomLeft" activeCell="B38" sqref="B38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7" t="s">
        <v>312</v>
      </c>
      <c r="B1" s="157"/>
      <c r="C1" s="157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161" t="s">
        <v>11</v>
      </c>
      <c r="B3" s="161"/>
      <c r="C3" s="161"/>
      <c r="D3" s="15"/>
      <c r="E3" s="1" t="s">
        <v>91</v>
      </c>
      <c r="F3" s="12"/>
    </row>
    <row r="4" spans="1:8" ht="6" customHeight="1" x14ac:dyDescent="0.25"/>
    <row r="5" spans="1:8" x14ac:dyDescent="0.25">
      <c r="A5" s="155" t="s">
        <v>103</v>
      </c>
      <c r="B5" s="159" t="s">
        <v>123</v>
      </c>
      <c r="C5" s="160"/>
      <c r="E5" s="5"/>
      <c r="F5" s="6"/>
    </row>
    <row r="6" spans="1:8" x14ac:dyDescent="0.25">
      <c r="A6" s="156"/>
      <c r="B6" s="16" t="s">
        <v>97</v>
      </c>
      <c r="C6" s="16" t="s">
        <v>98</v>
      </c>
      <c r="E6" s="5"/>
      <c r="F6" s="6"/>
    </row>
    <row r="7" spans="1:8" s="54" customFormat="1" ht="12.75" x14ac:dyDescent="0.2">
      <c r="A7" s="52" t="s">
        <v>117</v>
      </c>
      <c r="B7" s="53">
        <v>463455.24</v>
      </c>
      <c r="C7" s="59">
        <v>539784.46</v>
      </c>
      <c r="E7" s="24"/>
      <c r="F7" s="27"/>
      <c r="G7" s="27"/>
      <c r="H7" s="63"/>
    </row>
    <row r="8" spans="1:8" s="54" customFormat="1" ht="25.5" x14ac:dyDescent="0.2">
      <c r="A8" s="52" t="s">
        <v>106</v>
      </c>
      <c r="B8" s="53">
        <v>116431.52</v>
      </c>
      <c r="C8" s="59">
        <v>125031.23</v>
      </c>
      <c r="E8" s="24"/>
      <c r="F8" s="27"/>
      <c r="G8" s="27"/>
      <c r="H8" s="63"/>
    </row>
    <row r="9" spans="1:8" s="54" customFormat="1" ht="12.75" x14ac:dyDescent="0.25">
      <c r="A9" s="52" t="s">
        <v>118</v>
      </c>
      <c r="B9" s="59">
        <v>361506.66</v>
      </c>
      <c r="C9" s="59">
        <v>392738.3</v>
      </c>
      <c r="E9" s="24"/>
      <c r="F9" s="27"/>
      <c r="G9" s="27"/>
    </row>
    <row r="10" spans="1:8" s="54" customFormat="1" ht="25.5" x14ac:dyDescent="0.2">
      <c r="A10" s="52" t="s">
        <v>113</v>
      </c>
      <c r="B10" s="53">
        <v>125803.26</v>
      </c>
      <c r="C10" s="59">
        <v>134662.97</v>
      </c>
      <c r="E10" s="24"/>
      <c r="F10" s="27"/>
      <c r="G10" s="27"/>
      <c r="H10" s="63"/>
    </row>
    <row r="11" spans="1:8" s="54" customFormat="1" ht="12.75" x14ac:dyDescent="0.2">
      <c r="A11" s="52" t="s">
        <v>104</v>
      </c>
      <c r="B11" s="53">
        <v>99393.06</v>
      </c>
      <c r="C11" s="59">
        <v>107060.56</v>
      </c>
      <c r="E11" s="24"/>
      <c r="F11" s="27"/>
      <c r="G11" s="27"/>
      <c r="H11" s="63"/>
    </row>
    <row r="12" spans="1:8" s="54" customFormat="1" ht="12.75" x14ac:dyDescent="0.2">
      <c r="A12" s="52" t="s">
        <v>100</v>
      </c>
      <c r="B12" s="53">
        <v>19310.52</v>
      </c>
      <c r="C12" s="59">
        <v>21406.69</v>
      </c>
      <c r="E12" s="24"/>
      <c r="F12" s="27"/>
      <c r="G12" s="27"/>
      <c r="H12" s="63"/>
    </row>
    <row r="13" spans="1:8" s="54" customFormat="1" ht="12.75" x14ac:dyDescent="0.2">
      <c r="A13" s="52" t="s">
        <v>101</v>
      </c>
      <c r="B13" s="75">
        <v>0</v>
      </c>
      <c r="C13" s="75">
        <v>0</v>
      </c>
      <c r="E13" s="24"/>
      <c r="F13" s="27"/>
      <c r="G13" s="27"/>
      <c r="H13" s="63"/>
    </row>
    <row r="14" spans="1:8" s="54" customFormat="1" ht="12.75" x14ac:dyDescent="0.2">
      <c r="A14" s="52" t="s">
        <v>105</v>
      </c>
      <c r="B14" s="53">
        <v>242390.1</v>
      </c>
      <c r="C14" s="59">
        <v>245526.56</v>
      </c>
      <c r="E14" s="24"/>
      <c r="F14" s="27"/>
      <c r="G14" s="27"/>
      <c r="H14" s="63"/>
    </row>
    <row r="15" spans="1:8" s="54" customFormat="1" ht="12.75" x14ac:dyDescent="0.25">
      <c r="A15" s="52" t="s">
        <v>119</v>
      </c>
      <c r="B15" s="59">
        <v>2400</v>
      </c>
      <c r="C15" s="59">
        <v>2200</v>
      </c>
      <c r="E15" s="24"/>
      <c r="F15" s="27"/>
      <c r="G15" s="27"/>
    </row>
    <row r="16" spans="1:8" s="54" customFormat="1" ht="12.75" x14ac:dyDescent="0.25">
      <c r="A16" s="52" t="s">
        <v>107</v>
      </c>
      <c r="B16" s="59">
        <v>222357.54</v>
      </c>
      <c r="C16" s="59">
        <v>232668.28</v>
      </c>
      <c r="E16" s="24"/>
      <c r="F16" s="27"/>
      <c r="G16" s="27"/>
    </row>
    <row r="17" spans="1:8" s="54" customFormat="1" ht="12.75" x14ac:dyDescent="0.25">
      <c r="A17" s="52" t="s">
        <v>120</v>
      </c>
      <c r="B17" s="75">
        <v>0</v>
      </c>
      <c r="C17" s="76">
        <v>0</v>
      </c>
      <c r="E17" s="24"/>
      <c r="F17" s="27"/>
      <c r="G17" s="27"/>
    </row>
    <row r="18" spans="1:8" s="54" customFormat="1" ht="12.75" x14ac:dyDescent="0.2">
      <c r="A18" s="52" t="s">
        <v>108</v>
      </c>
      <c r="B18" s="59">
        <v>0</v>
      </c>
      <c r="C18" s="59">
        <v>893.3</v>
      </c>
      <c r="E18" s="24"/>
      <c r="F18" s="27"/>
      <c r="G18" s="27"/>
      <c r="H18" s="63"/>
    </row>
    <row r="19" spans="1:8" s="54" customFormat="1" ht="12.75" x14ac:dyDescent="0.25">
      <c r="A19" s="52" t="s">
        <v>303</v>
      </c>
      <c r="B19" s="59">
        <v>71412.75</v>
      </c>
      <c r="C19" s="59">
        <v>82038.11</v>
      </c>
      <c r="E19" s="24"/>
      <c r="F19" s="27"/>
      <c r="G19" s="27"/>
    </row>
    <row r="20" spans="1:8" s="54" customFormat="1" ht="12.75" x14ac:dyDescent="0.25">
      <c r="A20" s="52" t="s">
        <v>121</v>
      </c>
      <c r="B20" s="75">
        <v>0</v>
      </c>
      <c r="C20" s="59">
        <v>0</v>
      </c>
      <c r="E20" s="24"/>
      <c r="F20" s="27"/>
      <c r="G20" s="27"/>
    </row>
    <row r="21" spans="1:8" s="54" customFormat="1" ht="25.5" x14ac:dyDescent="0.25">
      <c r="A21" s="52" t="s">
        <v>109</v>
      </c>
      <c r="B21" s="53">
        <v>582116.31999999995</v>
      </c>
      <c r="C21" s="59">
        <v>616175.06999999995</v>
      </c>
      <c r="E21" s="24"/>
      <c r="F21" s="27"/>
      <c r="G21" s="27"/>
    </row>
    <row r="22" spans="1:8" s="54" customFormat="1" ht="25.5" x14ac:dyDescent="0.25">
      <c r="A22" s="52" t="s">
        <v>110</v>
      </c>
      <c r="B22" s="53">
        <v>355124.78</v>
      </c>
      <c r="C22" s="59">
        <v>906203.84</v>
      </c>
      <c r="E22" s="24"/>
      <c r="F22" s="27"/>
      <c r="G22" s="27"/>
    </row>
    <row r="23" spans="1:8" s="54" customFormat="1" ht="12.75" x14ac:dyDescent="0.25">
      <c r="A23" s="52" t="s">
        <v>111</v>
      </c>
      <c r="B23" s="59">
        <v>34645.68</v>
      </c>
      <c r="C23" s="59">
        <v>39264.18</v>
      </c>
      <c r="E23" s="24"/>
      <c r="F23" s="27"/>
      <c r="G23" s="27"/>
    </row>
    <row r="24" spans="1:8" s="54" customFormat="1" ht="12.75" x14ac:dyDescent="0.2">
      <c r="A24" s="52" t="s">
        <v>112</v>
      </c>
      <c r="B24" s="59">
        <v>38080.21</v>
      </c>
      <c r="C24" s="59">
        <v>48299.040000000001</v>
      </c>
      <c r="E24" s="24"/>
      <c r="F24" s="27"/>
      <c r="G24" s="27"/>
      <c r="H24" s="63"/>
    </row>
    <row r="25" spans="1:8" s="54" customFormat="1" ht="12.75" x14ac:dyDescent="0.2">
      <c r="A25" s="52" t="s">
        <v>313</v>
      </c>
      <c r="B25" s="53">
        <v>743.58</v>
      </c>
      <c r="C25" s="59">
        <v>743.58</v>
      </c>
      <c r="E25" s="24"/>
      <c r="F25" s="66"/>
      <c r="G25" s="66"/>
      <c r="H25" s="63"/>
    </row>
    <row r="26" spans="1:8" s="54" customFormat="1" ht="12.75" x14ac:dyDescent="0.2">
      <c r="A26" s="52" t="s">
        <v>314</v>
      </c>
      <c r="B26" s="53">
        <v>56400</v>
      </c>
      <c r="C26" s="59">
        <v>56400</v>
      </c>
      <c r="E26" s="24"/>
      <c r="F26" s="66"/>
      <c r="G26" s="66"/>
      <c r="H26" s="63"/>
    </row>
    <row r="27" spans="1:8" x14ac:dyDescent="0.25">
      <c r="A27" s="9" t="s">
        <v>122</v>
      </c>
      <c r="B27" s="19">
        <v>2791571.22</v>
      </c>
      <c r="C27" s="19">
        <v>3551096.1700000004</v>
      </c>
      <c r="E27" s="25"/>
      <c r="F27" s="38"/>
      <c r="G27" s="38"/>
    </row>
    <row r="28" spans="1:8" ht="15" x14ac:dyDescent="0.25">
      <c r="B28" s="10"/>
      <c r="C28" s="54"/>
    </row>
    <row r="29" spans="1:8" x14ac:dyDescent="0.25">
      <c r="A29" s="16" t="s">
        <v>103</v>
      </c>
      <c r="B29" s="17" t="s">
        <v>124</v>
      </c>
      <c r="C29" s="67"/>
    </row>
    <row r="30" spans="1:8" s="54" customFormat="1" ht="12.75" x14ac:dyDescent="0.2">
      <c r="A30" s="52" t="s">
        <v>117</v>
      </c>
      <c r="B30" s="53">
        <v>463455.36</v>
      </c>
      <c r="C30" s="67"/>
      <c r="E30" s="24"/>
      <c r="F30" s="62"/>
      <c r="G30" s="63"/>
      <c r="H30" s="63"/>
    </row>
    <row r="31" spans="1:8" s="54" customFormat="1" ht="12.75" x14ac:dyDescent="0.2">
      <c r="A31" s="52" t="s">
        <v>125</v>
      </c>
      <c r="B31" s="53">
        <v>214152</v>
      </c>
      <c r="E31" s="24"/>
      <c r="F31" s="27"/>
      <c r="G31" s="63"/>
      <c r="H31" s="63"/>
    </row>
    <row r="32" spans="1:8" s="54" customFormat="1" ht="25.5" x14ac:dyDescent="0.2">
      <c r="A32" s="52" t="s">
        <v>99</v>
      </c>
      <c r="B32" s="53">
        <v>125803.14</v>
      </c>
      <c r="E32" s="24"/>
      <c r="F32" s="27"/>
      <c r="G32" s="63"/>
      <c r="H32" s="63"/>
    </row>
    <row r="33" spans="1:8" s="54" customFormat="1" ht="12.75" x14ac:dyDescent="0.2">
      <c r="A33" s="52" t="s">
        <v>114</v>
      </c>
      <c r="B33" s="53">
        <v>99393</v>
      </c>
      <c r="E33" s="24"/>
      <c r="F33" s="27"/>
      <c r="G33" s="63"/>
      <c r="H33" s="63"/>
    </row>
    <row r="34" spans="1:8" s="54" customFormat="1" ht="12.75" x14ac:dyDescent="0.2">
      <c r="A34" s="52" t="s">
        <v>276</v>
      </c>
      <c r="B34" s="53">
        <v>19310.64</v>
      </c>
      <c r="E34" s="24"/>
      <c r="F34" s="27"/>
      <c r="G34" s="63"/>
      <c r="H34" s="63"/>
    </row>
    <row r="35" spans="1:8" s="54" customFormat="1" ht="12.75" x14ac:dyDescent="0.2">
      <c r="A35" s="52" t="s">
        <v>277</v>
      </c>
      <c r="B35" s="75">
        <v>0</v>
      </c>
      <c r="E35" s="24"/>
      <c r="F35" s="27"/>
      <c r="G35" s="63"/>
      <c r="H35" s="63"/>
    </row>
    <row r="36" spans="1:8" s="54" customFormat="1" ht="12.75" x14ac:dyDescent="0.2">
      <c r="A36" s="52" t="s">
        <v>278</v>
      </c>
      <c r="B36" s="53">
        <v>227937.77</v>
      </c>
      <c r="E36" s="24"/>
      <c r="F36" s="27"/>
      <c r="G36" s="63"/>
      <c r="H36" s="63"/>
    </row>
    <row r="37" spans="1:8" s="54" customFormat="1" ht="12.75" x14ac:dyDescent="0.2">
      <c r="A37" s="52" t="s">
        <v>102</v>
      </c>
      <c r="B37" s="53">
        <v>0</v>
      </c>
      <c r="E37" s="24"/>
      <c r="F37" s="27"/>
      <c r="G37" s="63"/>
      <c r="H37" s="63"/>
    </row>
    <row r="38" spans="1:8" s="54" customFormat="1" ht="12.75" x14ac:dyDescent="0.2">
      <c r="A38" s="52" t="s">
        <v>279</v>
      </c>
      <c r="B38" s="53">
        <v>222356.34</v>
      </c>
      <c r="E38" s="24"/>
      <c r="F38" s="27"/>
      <c r="G38" s="63"/>
      <c r="H38" s="63"/>
    </row>
    <row r="39" spans="1:8" s="54" customFormat="1" ht="12.75" x14ac:dyDescent="0.2">
      <c r="A39" s="52" t="s">
        <v>280</v>
      </c>
      <c r="B39" s="75">
        <v>0</v>
      </c>
      <c r="E39" s="24"/>
      <c r="F39" s="27"/>
      <c r="G39" s="63"/>
      <c r="H39" s="63"/>
    </row>
    <row r="40" spans="1:8" s="54" customFormat="1" ht="12.75" x14ac:dyDescent="0.2">
      <c r="A40" s="56" t="s">
        <v>281</v>
      </c>
      <c r="B40" s="75">
        <v>0</v>
      </c>
      <c r="E40" s="24"/>
      <c r="F40" s="27"/>
      <c r="G40" s="63"/>
      <c r="H40" s="63"/>
    </row>
    <row r="41" spans="1:8" s="54" customFormat="1" ht="12.75" x14ac:dyDescent="0.2">
      <c r="A41" s="52" t="s">
        <v>302</v>
      </c>
      <c r="B41" s="53">
        <v>68430.22</v>
      </c>
      <c r="E41" s="24"/>
      <c r="F41" s="27"/>
      <c r="G41" s="63"/>
      <c r="H41" s="63"/>
    </row>
    <row r="42" spans="1:8" s="54" customFormat="1" ht="25.5" x14ac:dyDescent="0.2">
      <c r="A42" s="52" t="s">
        <v>304</v>
      </c>
      <c r="B42" s="53">
        <v>598820.77</v>
      </c>
      <c r="E42" s="24"/>
      <c r="F42" s="27"/>
      <c r="G42" s="63"/>
      <c r="H42" s="63"/>
    </row>
    <row r="43" spans="1:8" s="54" customFormat="1" ht="12.75" x14ac:dyDescent="0.25">
      <c r="A43" s="58" t="s">
        <v>115</v>
      </c>
      <c r="B43" s="55">
        <v>24562.53</v>
      </c>
      <c r="E43" s="24"/>
      <c r="F43" s="66"/>
    </row>
    <row r="44" spans="1:8" s="54" customFormat="1" ht="12.75" x14ac:dyDescent="0.2">
      <c r="A44" s="58" t="s">
        <v>127</v>
      </c>
      <c r="B44" s="55">
        <v>39740.32</v>
      </c>
      <c r="F44" s="27"/>
      <c r="H44" s="63"/>
    </row>
    <row r="45" spans="1:8" s="54" customFormat="1" ht="12.75" x14ac:dyDescent="0.2">
      <c r="A45" s="52" t="s">
        <v>305</v>
      </c>
      <c r="B45" s="53">
        <v>370673.64</v>
      </c>
      <c r="E45" s="24"/>
      <c r="F45" s="27"/>
      <c r="H45" s="63"/>
    </row>
    <row r="46" spans="1:8" s="54" customFormat="1" ht="12.75" x14ac:dyDescent="0.2">
      <c r="A46" s="58" t="s">
        <v>306</v>
      </c>
      <c r="B46" s="55">
        <v>45007.51</v>
      </c>
      <c r="F46" s="27"/>
      <c r="H46" s="63"/>
    </row>
    <row r="47" spans="1:8" s="54" customFormat="1" ht="12.75" x14ac:dyDescent="0.2">
      <c r="A47" s="52" t="s">
        <v>307</v>
      </c>
      <c r="B47" s="53">
        <v>75667.8</v>
      </c>
      <c r="E47" s="24"/>
      <c r="F47" s="27"/>
      <c r="G47" s="63"/>
      <c r="H47" s="63"/>
    </row>
    <row r="48" spans="1:8" s="54" customFormat="1" ht="12.75" x14ac:dyDescent="0.2">
      <c r="A48" s="56" t="s">
        <v>308</v>
      </c>
      <c r="B48" s="57">
        <v>0</v>
      </c>
      <c r="E48" s="24"/>
      <c r="F48" s="27"/>
      <c r="G48" s="63"/>
      <c r="H48" s="63"/>
    </row>
    <row r="49" spans="1:8" s="54" customFormat="1" ht="12.75" x14ac:dyDescent="0.2">
      <c r="A49" s="52" t="s">
        <v>309</v>
      </c>
      <c r="B49" s="53">
        <v>0</v>
      </c>
      <c r="E49" s="24"/>
      <c r="F49" s="24"/>
      <c r="H49" s="63"/>
    </row>
    <row r="50" spans="1:8" s="54" customFormat="1" ht="12.75" x14ac:dyDescent="0.2">
      <c r="A50" s="56" t="s">
        <v>310</v>
      </c>
      <c r="B50" s="53">
        <v>56400</v>
      </c>
      <c r="F50" s="66"/>
      <c r="H50" s="63"/>
    </row>
    <row r="51" spans="1:8" s="54" customFormat="1" ht="25.5" x14ac:dyDescent="0.2">
      <c r="A51" s="52" t="s">
        <v>311</v>
      </c>
      <c r="B51" s="75">
        <v>0</v>
      </c>
      <c r="F51" s="66"/>
      <c r="H51" s="63"/>
    </row>
    <row r="52" spans="1:8" ht="15" x14ac:dyDescent="0.25">
      <c r="A52" s="9" t="s">
        <v>126</v>
      </c>
      <c r="B52" s="18">
        <v>2542400.6800000002</v>
      </c>
      <c r="E52" s="24"/>
      <c r="F52" s="27"/>
      <c r="G52"/>
      <c r="H52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v>1008695.4900000002</v>
      </c>
      <c r="E54" s="33"/>
      <c r="F54" s="40"/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35433070866141736" bottom="0.15748031496062992" header="0.31496062992125984" footer="0.31496062992125984"/>
  <pageSetup paperSize="9" scale="8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H54"/>
  <sheetViews>
    <sheetView zoomScaleNormal="100" workbookViewId="0">
      <pane ySplit="3" topLeftCell="A40" activePane="bottomLeft" state="frozen"/>
      <selection activeCell="B38" sqref="B38"/>
      <selection pane="bottomLeft" activeCell="B38" sqref="B38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7" t="s">
        <v>312</v>
      </c>
      <c r="B1" s="157"/>
      <c r="C1" s="157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161" t="s">
        <v>12</v>
      </c>
      <c r="B3" s="161"/>
      <c r="C3" s="161"/>
      <c r="D3" s="15"/>
      <c r="E3" s="1" t="s">
        <v>91</v>
      </c>
      <c r="F3" s="12"/>
    </row>
    <row r="4" spans="1:8" ht="6" customHeight="1" x14ac:dyDescent="0.25"/>
    <row r="5" spans="1:8" x14ac:dyDescent="0.25">
      <c r="A5" s="155" t="s">
        <v>103</v>
      </c>
      <c r="B5" s="159" t="s">
        <v>123</v>
      </c>
      <c r="C5" s="160"/>
      <c r="E5" s="5"/>
      <c r="F5" s="6"/>
    </row>
    <row r="6" spans="1:8" x14ac:dyDescent="0.25">
      <c r="A6" s="156"/>
      <c r="B6" s="16" t="s">
        <v>97</v>
      </c>
      <c r="C6" s="16" t="s">
        <v>98</v>
      </c>
      <c r="E6" s="5"/>
      <c r="F6" s="6"/>
    </row>
    <row r="7" spans="1:8" s="54" customFormat="1" ht="12.75" x14ac:dyDescent="0.2">
      <c r="A7" s="52" t="s">
        <v>117</v>
      </c>
      <c r="B7" s="53">
        <v>678134.88</v>
      </c>
      <c r="C7" s="59">
        <v>654012.93000000005</v>
      </c>
      <c r="E7" s="24"/>
      <c r="F7" s="27"/>
      <c r="G7" s="27"/>
      <c r="H7" s="63"/>
    </row>
    <row r="8" spans="1:8" s="54" customFormat="1" ht="25.5" x14ac:dyDescent="0.2">
      <c r="A8" s="52" t="s">
        <v>106</v>
      </c>
      <c r="B8" s="53">
        <v>166649.07999999999</v>
      </c>
      <c r="C8" s="59">
        <v>154430.39999999999</v>
      </c>
      <c r="E8" s="24"/>
      <c r="F8" s="27"/>
      <c r="G8" s="27"/>
      <c r="H8" s="63"/>
    </row>
    <row r="9" spans="1:8" s="54" customFormat="1" ht="12.75" x14ac:dyDescent="0.25">
      <c r="A9" s="52" t="s">
        <v>118</v>
      </c>
      <c r="B9" s="59">
        <v>528962.57999999996</v>
      </c>
      <c r="C9" s="59">
        <v>496540.07</v>
      </c>
      <c r="E9" s="24"/>
      <c r="F9" s="27"/>
      <c r="G9" s="27"/>
    </row>
    <row r="10" spans="1:8" s="54" customFormat="1" ht="25.5" x14ac:dyDescent="0.2">
      <c r="A10" s="52" t="s">
        <v>113</v>
      </c>
      <c r="B10" s="53">
        <v>184077.72</v>
      </c>
      <c r="C10" s="59">
        <v>171276.2</v>
      </c>
      <c r="E10" s="24"/>
      <c r="F10" s="27"/>
      <c r="G10" s="27"/>
      <c r="H10" s="63"/>
    </row>
    <row r="11" spans="1:8" s="54" customFormat="1" ht="12.75" x14ac:dyDescent="0.2">
      <c r="A11" s="52" t="s">
        <v>104</v>
      </c>
      <c r="B11" s="53">
        <v>145433.46</v>
      </c>
      <c r="C11" s="59">
        <v>135752.94</v>
      </c>
      <c r="E11" s="24"/>
      <c r="F11" s="27"/>
      <c r="G11" s="27"/>
      <c r="H11" s="63"/>
    </row>
    <row r="12" spans="1:8" s="54" customFormat="1" ht="12.75" x14ac:dyDescent="0.2">
      <c r="A12" s="52" t="s">
        <v>100</v>
      </c>
      <c r="B12" s="53">
        <v>28255.56</v>
      </c>
      <c r="C12" s="59">
        <v>27058.92</v>
      </c>
      <c r="E12" s="24"/>
      <c r="F12" s="27"/>
      <c r="G12" s="27"/>
      <c r="H12" s="63"/>
    </row>
    <row r="13" spans="1:8" s="54" customFormat="1" ht="12.75" x14ac:dyDescent="0.2">
      <c r="A13" s="52" t="s">
        <v>101</v>
      </c>
      <c r="B13" s="75">
        <v>0</v>
      </c>
      <c r="C13" s="75">
        <v>0</v>
      </c>
      <c r="E13" s="24"/>
      <c r="F13" s="27"/>
      <c r="G13" s="27"/>
      <c r="H13" s="63"/>
    </row>
    <row r="14" spans="1:8" s="54" customFormat="1" ht="12.75" x14ac:dyDescent="0.2">
      <c r="A14" s="52" t="s">
        <v>105</v>
      </c>
      <c r="B14" s="53">
        <v>426379.92</v>
      </c>
      <c r="C14" s="59">
        <v>378953.07</v>
      </c>
      <c r="E14" s="24"/>
      <c r="F14" s="27"/>
      <c r="G14" s="27"/>
      <c r="H14" s="63"/>
    </row>
    <row r="15" spans="1:8" s="54" customFormat="1" ht="12.75" x14ac:dyDescent="0.25">
      <c r="A15" s="52" t="s">
        <v>119</v>
      </c>
      <c r="B15" s="59">
        <v>4800</v>
      </c>
      <c r="C15" s="59">
        <v>4400</v>
      </c>
      <c r="E15" s="24"/>
      <c r="F15" s="27"/>
      <c r="G15" s="27"/>
    </row>
    <row r="16" spans="1:8" s="54" customFormat="1" ht="12.75" x14ac:dyDescent="0.25">
      <c r="A16" s="52" t="s">
        <v>107</v>
      </c>
      <c r="B16" s="59">
        <v>325356.65999999997</v>
      </c>
      <c r="C16" s="59">
        <v>301055.34999999998</v>
      </c>
      <c r="E16" s="24"/>
      <c r="F16" s="27"/>
      <c r="G16" s="27"/>
    </row>
    <row r="17" spans="1:8" s="54" customFormat="1" ht="12.75" x14ac:dyDescent="0.25">
      <c r="A17" s="52" t="s">
        <v>120</v>
      </c>
      <c r="B17" s="75">
        <v>0</v>
      </c>
      <c r="C17" s="76">
        <v>0</v>
      </c>
      <c r="E17" s="24"/>
      <c r="F17" s="27"/>
      <c r="G17" s="27"/>
    </row>
    <row r="18" spans="1:8" s="54" customFormat="1" ht="12.75" x14ac:dyDescent="0.2">
      <c r="A18" s="52" t="s">
        <v>108</v>
      </c>
      <c r="B18" s="75">
        <v>0</v>
      </c>
      <c r="C18" s="59">
        <v>0</v>
      </c>
      <c r="E18" s="24"/>
      <c r="F18" s="27"/>
      <c r="G18" s="27"/>
      <c r="H18" s="63"/>
    </row>
    <row r="19" spans="1:8" s="54" customFormat="1" ht="12.75" x14ac:dyDescent="0.25">
      <c r="A19" s="52" t="s">
        <v>303</v>
      </c>
      <c r="B19" s="59">
        <v>116681.77</v>
      </c>
      <c r="C19" s="59">
        <v>120769.96</v>
      </c>
      <c r="E19" s="24"/>
      <c r="F19" s="27"/>
      <c r="G19" s="27"/>
    </row>
    <row r="20" spans="1:8" s="54" customFormat="1" ht="12.75" x14ac:dyDescent="0.25">
      <c r="A20" s="52" t="s">
        <v>121</v>
      </c>
      <c r="B20" s="75">
        <v>0</v>
      </c>
      <c r="C20" s="59">
        <v>634.34</v>
      </c>
      <c r="E20" s="24"/>
      <c r="F20" s="27"/>
      <c r="G20" s="27"/>
    </row>
    <row r="21" spans="1:8" s="54" customFormat="1" ht="25.5" x14ac:dyDescent="0.25">
      <c r="A21" s="52" t="s">
        <v>109</v>
      </c>
      <c r="B21" s="53">
        <v>848825.88</v>
      </c>
      <c r="C21" s="59">
        <v>792734.79</v>
      </c>
      <c r="E21" s="24"/>
      <c r="F21" s="27"/>
      <c r="G21" s="27"/>
    </row>
    <row r="22" spans="1:8" s="54" customFormat="1" ht="25.5" x14ac:dyDescent="0.25">
      <c r="A22" s="52" t="s">
        <v>110</v>
      </c>
      <c r="B22" s="53">
        <v>466144.56</v>
      </c>
      <c r="C22" s="59">
        <v>1008953.57</v>
      </c>
      <c r="E22" s="24"/>
      <c r="F22" s="27"/>
      <c r="G22" s="27"/>
    </row>
    <row r="23" spans="1:8" s="54" customFormat="1" ht="12.75" x14ac:dyDescent="0.25">
      <c r="A23" s="52" t="s">
        <v>111</v>
      </c>
      <c r="B23" s="59">
        <v>50694.720000000001</v>
      </c>
      <c r="C23" s="59">
        <v>53328.35</v>
      </c>
      <c r="E23" s="24"/>
      <c r="F23" s="27"/>
      <c r="G23" s="27"/>
    </row>
    <row r="24" spans="1:8" s="54" customFormat="1" ht="12.75" x14ac:dyDescent="0.2">
      <c r="A24" s="52" t="s">
        <v>112</v>
      </c>
      <c r="B24" s="59">
        <v>43210.34</v>
      </c>
      <c r="C24" s="59">
        <v>36914.06</v>
      </c>
      <c r="E24" s="24"/>
      <c r="F24" s="27"/>
      <c r="G24" s="27"/>
      <c r="H24" s="63"/>
    </row>
    <row r="25" spans="1:8" s="54" customFormat="1" ht="12.75" x14ac:dyDescent="0.2">
      <c r="A25" s="52" t="s">
        <v>313</v>
      </c>
      <c r="B25" s="53">
        <v>0</v>
      </c>
      <c r="C25" s="59">
        <v>0</v>
      </c>
      <c r="E25" s="24"/>
      <c r="F25" s="66"/>
      <c r="G25" s="66"/>
      <c r="H25" s="63"/>
    </row>
    <row r="26" spans="1:8" s="54" customFormat="1" ht="12.75" x14ac:dyDescent="0.2">
      <c r="A26" s="52" t="s">
        <v>314</v>
      </c>
      <c r="B26" s="53">
        <v>71400</v>
      </c>
      <c r="C26" s="59">
        <v>71400</v>
      </c>
      <c r="E26" s="24"/>
      <c r="F26" s="66"/>
      <c r="G26" s="66"/>
      <c r="H26" s="63"/>
    </row>
    <row r="27" spans="1:8" x14ac:dyDescent="0.25">
      <c r="A27" s="9" t="s">
        <v>122</v>
      </c>
      <c r="B27" s="19">
        <v>4085007.1300000004</v>
      </c>
      <c r="C27" s="19">
        <v>4408214.9499999993</v>
      </c>
      <c r="E27" s="25"/>
      <c r="F27" s="38"/>
      <c r="G27" s="38"/>
    </row>
    <row r="28" spans="1:8" ht="15" x14ac:dyDescent="0.25">
      <c r="B28" s="10"/>
      <c r="C28" s="54"/>
    </row>
    <row r="29" spans="1:8" x14ac:dyDescent="0.25">
      <c r="A29" s="16" t="s">
        <v>103</v>
      </c>
      <c r="B29" s="17" t="s">
        <v>124</v>
      </c>
      <c r="C29" s="67"/>
    </row>
    <row r="30" spans="1:8" s="54" customFormat="1" ht="12.75" x14ac:dyDescent="0.2">
      <c r="A30" s="52" t="s">
        <v>117</v>
      </c>
      <c r="B30" s="53">
        <v>678096</v>
      </c>
      <c r="C30" s="67"/>
      <c r="E30" s="24"/>
      <c r="F30" s="62"/>
      <c r="G30" s="63"/>
      <c r="H30" s="63"/>
    </row>
    <row r="31" spans="1:8" s="54" customFormat="1" ht="12.75" x14ac:dyDescent="0.2">
      <c r="A31" s="52" t="s">
        <v>125</v>
      </c>
      <c r="B31" s="53">
        <v>621472</v>
      </c>
      <c r="E31" s="24"/>
      <c r="F31" s="27"/>
      <c r="G31" s="63"/>
      <c r="H31" s="63"/>
    </row>
    <row r="32" spans="1:8" s="54" customFormat="1" ht="25.5" x14ac:dyDescent="0.2">
      <c r="A32" s="52" t="s">
        <v>99</v>
      </c>
      <c r="B32" s="53">
        <v>184066.5</v>
      </c>
      <c r="E32" s="24"/>
      <c r="F32" s="27"/>
      <c r="G32" s="63"/>
      <c r="H32" s="63"/>
    </row>
    <row r="33" spans="1:8" s="54" customFormat="1" ht="12.75" x14ac:dyDescent="0.2">
      <c r="A33" s="52" t="s">
        <v>114</v>
      </c>
      <c r="B33" s="53">
        <v>145425</v>
      </c>
      <c r="E33" s="24"/>
      <c r="F33" s="27"/>
      <c r="G33" s="63"/>
      <c r="H33" s="63"/>
    </row>
    <row r="34" spans="1:8" s="54" customFormat="1" ht="12.75" x14ac:dyDescent="0.2">
      <c r="A34" s="52" t="s">
        <v>276</v>
      </c>
      <c r="B34" s="53">
        <v>28254</v>
      </c>
      <c r="E34" s="24"/>
      <c r="F34" s="27"/>
      <c r="G34" s="63"/>
      <c r="H34" s="63"/>
    </row>
    <row r="35" spans="1:8" s="54" customFormat="1" ht="12.75" x14ac:dyDescent="0.2">
      <c r="A35" s="52" t="s">
        <v>277</v>
      </c>
      <c r="B35" s="75">
        <v>0</v>
      </c>
      <c r="E35" s="24"/>
      <c r="F35" s="27"/>
      <c r="G35" s="63"/>
      <c r="H35" s="63"/>
    </row>
    <row r="36" spans="1:8" s="54" customFormat="1" ht="12.75" x14ac:dyDescent="0.2">
      <c r="A36" s="52" t="s">
        <v>278</v>
      </c>
      <c r="B36" s="53">
        <v>404526.64</v>
      </c>
      <c r="E36" s="24"/>
      <c r="F36" s="27"/>
      <c r="G36" s="63"/>
      <c r="H36" s="63"/>
    </row>
    <row r="37" spans="1:8" s="54" customFormat="1" ht="12.75" x14ac:dyDescent="0.2">
      <c r="A37" s="52" t="s">
        <v>102</v>
      </c>
      <c r="B37" s="53">
        <v>0</v>
      </c>
      <c r="E37" s="24"/>
      <c r="F37" s="27"/>
      <c r="G37" s="63"/>
      <c r="H37" s="63"/>
    </row>
    <row r="38" spans="1:8" s="54" customFormat="1" ht="12.75" x14ac:dyDescent="0.2">
      <c r="A38" s="52" t="s">
        <v>279</v>
      </c>
      <c r="B38" s="53">
        <v>325336.5</v>
      </c>
      <c r="E38" s="24"/>
      <c r="F38" s="27"/>
      <c r="G38" s="63"/>
      <c r="H38" s="63"/>
    </row>
    <row r="39" spans="1:8" s="54" customFormat="1" ht="12.75" x14ac:dyDescent="0.2">
      <c r="A39" s="52" t="s">
        <v>280</v>
      </c>
      <c r="B39" s="75">
        <v>0</v>
      </c>
      <c r="E39" s="24"/>
      <c r="F39" s="27"/>
      <c r="G39" s="63"/>
      <c r="H39" s="63"/>
    </row>
    <row r="40" spans="1:8" s="54" customFormat="1" ht="12.75" x14ac:dyDescent="0.2">
      <c r="A40" s="56" t="s">
        <v>281</v>
      </c>
      <c r="B40" s="75">
        <v>0</v>
      </c>
      <c r="E40" s="24"/>
      <c r="F40" s="27"/>
      <c r="G40" s="63"/>
      <c r="H40" s="63"/>
    </row>
    <row r="41" spans="1:8" s="54" customFormat="1" ht="12.75" x14ac:dyDescent="0.2">
      <c r="A41" s="52" t="s">
        <v>302</v>
      </c>
      <c r="B41" s="53">
        <v>108476.41</v>
      </c>
      <c r="E41" s="24"/>
      <c r="F41" s="27"/>
      <c r="G41" s="63"/>
      <c r="H41" s="63"/>
    </row>
    <row r="42" spans="1:8" s="54" customFormat="1" ht="25.5" x14ac:dyDescent="0.2">
      <c r="A42" s="52" t="s">
        <v>304</v>
      </c>
      <c r="B42" s="53">
        <v>817887.41</v>
      </c>
      <c r="E42" s="24"/>
      <c r="F42" s="27"/>
      <c r="G42" s="63"/>
      <c r="H42" s="63"/>
    </row>
    <row r="43" spans="1:8" s="54" customFormat="1" ht="12.75" x14ac:dyDescent="0.25">
      <c r="A43" s="58" t="s">
        <v>115</v>
      </c>
      <c r="B43" s="55">
        <v>35091.79</v>
      </c>
      <c r="E43" s="24"/>
      <c r="F43" s="27"/>
    </row>
    <row r="44" spans="1:8" s="54" customFormat="1" ht="12.75" x14ac:dyDescent="0.2">
      <c r="A44" s="58" t="s">
        <v>127</v>
      </c>
      <c r="B44" s="55">
        <v>56833.319999999992</v>
      </c>
      <c r="F44" s="66"/>
      <c r="H44" s="63"/>
    </row>
    <row r="45" spans="1:8" s="54" customFormat="1" ht="12.75" x14ac:dyDescent="0.2">
      <c r="A45" s="52" t="s">
        <v>305</v>
      </c>
      <c r="B45" s="53">
        <v>476083.43</v>
      </c>
      <c r="E45" s="24"/>
      <c r="F45" s="27"/>
      <c r="H45" s="63"/>
    </row>
    <row r="46" spans="1:8" s="54" customFormat="1" ht="12.75" x14ac:dyDescent="0.2">
      <c r="A46" s="58" t="s">
        <v>306</v>
      </c>
      <c r="B46" s="55">
        <v>35104.129999999997</v>
      </c>
      <c r="F46" s="27"/>
      <c r="H46" s="63"/>
    </row>
    <row r="47" spans="1:8" s="54" customFormat="1" ht="12.75" x14ac:dyDescent="0.2">
      <c r="A47" s="52" t="s">
        <v>307</v>
      </c>
      <c r="B47" s="53">
        <v>75667.8</v>
      </c>
      <c r="E47" s="24"/>
      <c r="F47" s="27"/>
      <c r="G47" s="63"/>
      <c r="H47" s="63"/>
    </row>
    <row r="48" spans="1:8" s="54" customFormat="1" ht="12.75" x14ac:dyDescent="0.2">
      <c r="A48" s="56" t="s">
        <v>308</v>
      </c>
      <c r="B48" s="57">
        <v>0</v>
      </c>
      <c r="E48" s="24"/>
      <c r="F48" s="27"/>
      <c r="G48" s="63"/>
      <c r="H48" s="63"/>
    </row>
    <row r="49" spans="1:8" s="54" customFormat="1" ht="12.75" x14ac:dyDescent="0.2">
      <c r="A49" s="52" t="s">
        <v>309</v>
      </c>
      <c r="B49" s="53">
        <v>0</v>
      </c>
      <c r="E49" s="24"/>
      <c r="F49" s="67"/>
      <c r="G49" s="24"/>
      <c r="H49" s="63"/>
    </row>
    <row r="50" spans="1:8" s="54" customFormat="1" ht="12.75" x14ac:dyDescent="0.2">
      <c r="A50" s="56" t="s">
        <v>310</v>
      </c>
      <c r="B50" s="53">
        <v>71400</v>
      </c>
      <c r="F50" s="66"/>
      <c r="H50" s="63"/>
    </row>
    <row r="51" spans="1:8" s="54" customFormat="1" ht="25.5" x14ac:dyDescent="0.2">
      <c r="A51" s="52" t="s">
        <v>311</v>
      </c>
      <c r="B51" s="75">
        <v>0</v>
      </c>
      <c r="F51" s="66"/>
      <c r="H51" s="63"/>
    </row>
    <row r="52" spans="1:8" ht="15" x14ac:dyDescent="0.25">
      <c r="A52" s="9" t="s">
        <v>126</v>
      </c>
      <c r="B52" s="18">
        <v>3936691.6900000004</v>
      </c>
      <c r="E52" s="24"/>
      <c r="F52" s="27"/>
      <c r="G52"/>
      <c r="H52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v>471523.25999999885</v>
      </c>
      <c r="E54" s="31"/>
      <c r="F54" s="39"/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35433070866141736" bottom="0.15748031496062992" header="0.31496062992125984" footer="0.31496062992125984"/>
  <pageSetup paperSize="9" scale="8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H54"/>
  <sheetViews>
    <sheetView zoomScaleNormal="100" workbookViewId="0">
      <pane ySplit="3" topLeftCell="A37" activePane="bottomLeft" state="frozen"/>
      <selection activeCell="B38" sqref="B38"/>
      <selection pane="bottomLeft" activeCell="B47" sqref="B47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7" t="s">
        <v>312</v>
      </c>
      <c r="B1" s="157"/>
      <c r="C1" s="157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161" t="s">
        <v>13</v>
      </c>
      <c r="B3" s="161"/>
      <c r="C3" s="161"/>
      <c r="D3" s="15"/>
      <c r="E3" s="1" t="s">
        <v>91</v>
      </c>
      <c r="F3" s="12"/>
    </row>
    <row r="4" spans="1:8" ht="6" customHeight="1" x14ac:dyDescent="0.25"/>
    <row r="5" spans="1:8" x14ac:dyDescent="0.25">
      <c r="A5" s="155" t="s">
        <v>103</v>
      </c>
      <c r="B5" s="159" t="s">
        <v>123</v>
      </c>
      <c r="C5" s="160"/>
      <c r="E5" s="5"/>
      <c r="F5" s="6"/>
    </row>
    <row r="6" spans="1:8" x14ac:dyDescent="0.25">
      <c r="A6" s="156"/>
      <c r="B6" s="16" t="s">
        <v>97</v>
      </c>
      <c r="C6" s="16" t="s">
        <v>98</v>
      </c>
      <c r="E6" s="5"/>
      <c r="F6" s="6"/>
    </row>
    <row r="7" spans="1:8" s="54" customFormat="1" ht="12.75" x14ac:dyDescent="0.2">
      <c r="A7" s="52" t="s">
        <v>117</v>
      </c>
      <c r="B7" s="53">
        <v>744563.55</v>
      </c>
      <c r="C7" s="59">
        <v>781571.44</v>
      </c>
      <c r="E7" s="24"/>
      <c r="F7" s="27"/>
      <c r="G7" s="27"/>
      <c r="H7" s="63"/>
    </row>
    <row r="8" spans="1:8" s="54" customFormat="1" ht="25.5" x14ac:dyDescent="0.2">
      <c r="A8" s="52" t="s">
        <v>106</v>
      </c>
      <c r="B8" s="53">
        <v>66793.3</v>
      </c>
      <c r="C8" s="59">
        <v>67988.89</v>
      </c>
      <c r="E8" s="24"/>
      <c r="F8" s="27"/>
      <c r="G8" s="27"/>
      <c r="H8" s="63"/>
    </row>
    <row r="9" spans="1:8" s="54" customFormat="1" ht="12.75" x14ac:dyDescent="0.25">
      <c r="A9" s="52" t="s">
        <v>118</v>
      </c>
      <c r="B9" s="59">
        <v>580382.57999999996</v>
      </c>
      <c r="C9" s="59">
        <v>571014.41</v>
      </c>
      <c r="E9" s="24"/>
      <c r="F9" s="27"/>
      <c r="G9" s="27"/>
    </row>
    <row r="10" spans="1:8" s="54" customFormat="1" ht="25.5" x14ac:dyDescent="0.2">
      <c r="A10" s="52" t="s">
        <v>113</v>
      </c>
      <c r="B10" s="53">
        <v>201997.99</v>
      </c>
      <c r="C10" s="59">
        <v>196267.22</v>
      </c>
      <c r="E10" s="24"/>
      <c r="F10" s="27"/>
      <c r="G10" s="27"/>
      <c r="H10" s="63"/>
    </row>
    <row r="11" spans="1:8" s="54" customFormat="1" ht="12.75" x14ac:dyDescent="0.2">
      <c r="A11" s="52" t="s">
        <v>104</v>
      </c>
      <c r="B11" s="53">
        <v>159600.12</v>
      </c>
      <c r="C11" s="59">
        <v>156124</v>
      </c>
      <c r="E11" s="24"/>
      <c r="F11" s="27"/>
      <c r="G11" s="27"/>
      <c r="H11" s="63"/>
    </row>
    <row r="12" spans="1:8" s="54" customFormat="1" ht="12.75" x14ac:dyDescent="0.2">
      <c r="A12" s="52" t="s">
        <v>100</v>
      </c>
      <c r="B12" s="53">
        <v>31007.85</v>
      </c>
      <c r="C12" s="59">
        <v>30861.8</v>
      </c>
      <c r="E12" s="24"/>
      <c r="F12" s="27"/>
      <c r="G12" s="27"/>
      <c r="H12" s="63"/>
    </row>
    <row r="13" spans="1:8" s="54" customFormat="1" ht="12.75" x14ac:dyDescent="0.2">
      <c r="A13" s="52" t="s">
        <v>101</v>
      </c>
      <c r="B13" s="75">
        <v>0</v>
      </c>
      <c r="C13" s="75">
        <v>0</v>
      </c>
      <c r="E13" s="24"/>
      <c r="F13" s="27"/>
      <c r="G13" s="27"/>
      <c r="H13" s="63"/>
    </row>
    <row r="14" spans="1:8" s="54" customFormat="1" ht="12.75" x14ac:dyDescent="0.2">
      <c r="A14" s="52" t="s">
        <v>105</v>
      </c>
      <c r="B14" s="53">
        <v>354060.47</v>
      </c>
      <c r="C14" s="59">
        <v>340735.21</v>
      </c>
      <c r="E14" s="24"/>
      <c r="F14" s="27"/>
      <c r="G14" s="27"/>
      <c r="H14" s="63"/>
    </row>
    <row r="15" spans="1:8" s="54" customFormat="1" ht="12.75" x14ac:dyDescent="0.25">
      <c r="A15" s="52" t="s">
        <v>119</v>
      </c>
      <c r="B15" s="59">
        <v>3600</v>
      </c>
      <c r="C15" s="59">
        <v>3300</v>
      </c>
      <c r="E15" s="24"/>
      <c r="F15" s="27"/>
      <c r="G15" s="27"/>
    </row>
    <row r="16" spans="1:8" s="54" customFormat="1" ht="12.75" x14ac:dyDescent="0.25">
      <c r="A16" s="52" t="s">
        <v>107</v>
      </c>
      <c r="B16" s="59">
        <v>357145.06</v>
      </c>
      <c r="C16" s="59">
        <v>347076.81</v>
      </c>
      <c r="E16" s="24"/>
      <c r="F16" s="27"/>
      <c r="G16" s="27"/>
    </row>
    <row r="17" spans="1:8" s="54" customFormat="1" ht="12.75" x14ac:dyDescent="0.25">
      <c r="A17" s="52" t="s">
        <v>120</v>
      </c>
      <c r="B17" s="75">
        <v>0</v>
      </c>
      <c r="C17" s="76">
        <v>0</v>
      </c>
      <c r="E17" s="24"/>
      <c r="F17" s="27"/>
      <c r="G17" s="27"/>
    </row>
    <row r="18" spans="1:8" s="54" customFormat="1" ht="12.75" x14ac:dyDescent="0.2">
      <c r="A18" s="52" t="s">
        <v>108</v>
      </c>
      <c r="B18" s="75">
        <v>0</v>
      </c>
      <c r="C18" s="76">
        <v>0</v>
      </c>
      <c r="E18" s="24"/>
      <c r="F18" s="27"/>
      <c r="G18" s="27"/>
      <c r="H18" s="63"/>
    </row>
    <row r="19" spans="1:8" s="54" customFormat="1" ht="12.75" x14ac:dyDescent="0.25">
      <c r="A19" s="52" t="s">
        <v>303</v>
      </c>
      <c r="B19" s="59">
        <v>69174.36</v>
      </c>
      <c r="C19" s="59">
        <v>65658.009999999995</v>
      </c>
      <c r="E19" s="24"/>
      <c r="F19" s="27"/>
      <c r="G19" s="27"/>
    </row>
    <row r="20" spans="1:8" s="54" customFormat="1" ht="12.75" x14ac:dyDescent="0.25">
      <c r="A20" s="52" t="s">
        <v>121</v>
      </c>
      <c r="B20" s="75">
        <v>0</v>
      </c>
      <c r="C20" s="59">
        <v>0</v>
      </c>
      <c r="E20" s="24"/>
      <c r="F20" s="27"/>
      <c r="G20" s="27"/>
    </row>
    <row r="21" spans="1:8" s="54" customFormat="1" ht="25.5" x14ac:dyDescent="0.25">
      <c r="A21" s="52" t="s">
        <v>109</v>
      </c>
      <c r="B21" s="53">
        <v>1456323.72</v>
      </c>
      <c r="C21" s="59">
        <v>1385791.13</v>
      </c>
      <c r="E21" s="24"/>
      <c r="F21" s="27"/>
      <c r="G21" s="27"/>
    </row>
    <row r="22" spans="1:8" s="54" customFormat="1" ht="25.5" x14ac:dyDescent="0.25">
      <c r="A22" s="52" t="s">
        <v>110</v>
      </c>
      <c r="B22" s="53">
        <v>3572686.94</v>
      </c>
      <c r="C22" s="59">
        <v>3349067.47</v>
      </c>
      <c r="E22" s="24"/>
      <c r="F22" s="27"/>
      <c r="G22" s="27"/>
    </row>
    <row r="23" spans="1:8" s="54" customFormat="1" ht="12.75" x14ac:dyDescent="0.25">
      <c r="A23" s="52" t="s">
        <v>111</v>
      </c>
      <c r="B23" s="59">
        <v>55607.18</v>
      </c>
      <c r="C23" s="59">
        <v>54876.89</v>
      </c>
      <c r="E23" s="24"/>
      <c r="F23" s="27"/>
      <c r="G23" s="27"/>
    </row>
    <row r="24" spans="1:8" s="54" customFormat="1" ht="12.75" x14ac:dyDescent="0.2">
      <c r="A24" s="52" t="s">
        <v>112</v>
      </c>
      <c r="B24" s="75">
        <v>0</v>
      </c>
      <c r="C24" s="59">
        <v>-227.16</v>
      </c>
      <c r="E24" s="24"/>
      <c r="F24" s="27"/>
      <c r="G24" s="27"/>
      <c r="H24" s="63"/>
    </row>
    <row r="25" spans="1:8" s="54" customFormat="1" ht="12.75" x14ac:dyDescent="0.2">
      <c r="A25" s="52" t="s">
        <v>313</v>
      </c>
      <c r="B25" s="53">
        <v>374938.11</v>
      </c>
      <c r="C25" s="59">
        <v>403701.87</v>
      </c>
      <c r="E25" s="24"/>
      <c r="F25" s="66"/>
      <c r="G25" s="66"/>
      <c r="H25" s="63"/>
    </row>
    <row r="26" spans="1:8" s="54" customFormat="1" ht="12.75" x14ac:dyDescent="0.2">
      <c r="A26" s="52" t="s">
        <v>314</v>
      </c>
      <c r="B26" s="75">
        <v>0</v>
      </c>
      <c r="C26" s="75">
        <v>0</v>
      </c>
      <c r="E26" s="24"/>
      <c r="F26" s="66"/>
      <c r="G26" s="66"/>
      <c r="H26" s="63"/>
    </row>
    <row r="27" spans="1:8" x14ac:dyDescent="0.25">
      <c r="A27" s="9" t="s">
        <v>122</v>
      </c>
      <c r="B27" s="19">
        <v>8027881.2299999995</v>
      </c>
      <c r="C27" s="19">
        <v>7753807.9900000002</v>
      </c>
      <c r="E27" s="25"/>
      <c r="F27" s="38"/>
      <c r="G27" s="38"/>
    </row>
    <row r="28" spans="1:8" ht="15" x14ac:dyDescent="0.25">
      <c r="B28" s="10"/>
      <c r="C28" s="54"/>
    </row>
    <row r="29" spans="1:8" x14ac:dyDescent="0.25">
      <c r="A29" s="16" t="s">
        <v>103</v>
      </c>
      <c r="B29" s="17" t="s">
        <v>124</v>
      </c>
      <c r="C29" s="67"/>
    </row>
    <row r="30" spans="1:8" s="54" customFormat="1" ht="12.75" x14ac:dyDescent="0.2">
      <c r="A30" s="52" t="s">
        <v>117</v>
      </c>
      <c r="B30" s="53">
        <v>743800.31999999995</v>
      </c>
      <c r="C30" s="67"/>
      <c r="E30" s="24"/>
      <c r="F30" s="62"/>
      <c r="G30" s="63"/>
      <c r="H30" s="63"/>
    </row>
    <row r="31" spans="1:8" s="54" customFormat="1" ht="12.75" x14ac:dyDescent="0.2">
      <c r="A31" s="52" t="s">
        <v>125</v>
      </c>
      <c r="B31" s="53">
        <v>293567</v>
      </c>
      <c r="E31" s="24"/>
      <c r="F31" s="27"/>
      <c r="G31" s="63"/>
      <c r="H31" s="63"/>
    </row>
    <row r="32" spans="1:8" s="54" customFormat="1" ht="25.5" x14ac:dyDescent="0.2">
      <c r="A32" s="52" t="s">
        <v>99</v>
      </c>
      <c r="B32" s="53">
        <v>201901.68</v>
      </c>
      <c r="E32" s="24"/>
      <c r="F32" s="27"/>
      <c r="G32" s="63"/>
      <c r="H32" s="63"/>
    </row>
    <row r="33" spans="1:8" s="54" customFormat="1" ht="12.75" x14ac:dyDescent="0.2">
      <c r="A33" s="52" t="s">
        <v>114</v>
      </c>
      <c r="B33" s="53">
        <v>159516</v>
      </c>
      <c r="E33" s="24"/>
      <c r="F33" s="27"/>
      <c r="G33" s="63"/>
      <c r="H33" s="63"/>
    </row>
    <row r="34" spans="1:8" s="54" customFormat="1" ht="12.75" x14ac:dyDescent="0.2">
      <c r="A34" s="52" t="s">
        <v>276</v>
      </c>
      <c r="B34" s="53">
        <v>30991.68</v>
      </c>
      <c r="E34" s="24"/>
      <c r="F34" s="27"/>
      <c r="G34" s="63"/>
      <c r="H34" s="63"/>
    </row>
    <row r="35" spans="1:8" s="54" customFormat="1" ht="12.75" x14ac:dyDescent="0.2">
      <c r="A35" s="52" t="s">
        <v>277</v>
      </c>
      <c r="B35" s="75">
        <v>0</v>
      </c>
      <c r="E35" s="24"/>
      <c r="F35" s="27"/>
      <c r="G35" s="63"/>
      <c r="H35" s="63"/>
    </row>
    <row r="36" spans="1:8" s="54" customFormat="1" ht="12.75" x14ac:dyDescent="0.2">
      <c r="A36" s="52" t="s">
        <v>278</v>
      </c>
      <c r="B36" s="53">
        <v>335337.65999999997</v>
      </c>
      <c r="E36" s="24"/>
      <c r="F36" s="27"/>
      <c r="G36" s="63"/>
      <c r="H36" s="63"/>
    </row>
    <row r="37" spans="1:8" s="54" customFormat="1" ht="12.75" x14ac:dyDescent="0.2">
      <c r="A37" s="52" t="s">
        <v>102</v>
      </c>
      <c r="B37" s="53">
        <v>0</v>
      </c>
      <c r="E37" s="24"/>
      <c r="F37" s="27"/>
      <c r="G37" s="63"/>
      <c r="H37" s="63"/>
    </row>
    <row r="38" spans="1:8" s="54" customFormat="1" ht="12.75" x14ac:dyDescent="0.2">
      <c r="A38" s="52" t="s">
        <v>279</v>
      </c>
      <c r="B38" s="53">
        <v>356860.08</v>
      </c>
      <c r="E38" s="24"/>
      <c r="F38" s="27"/>
      <c r="G38" s="63"/>
      <c r="H38" s="63"/>
    </row>
    <row r="39" spans="1:8" s="54" customFormat="1" ht="12.75" x14ac:dyDescent="0.2">
      <c r="A39" s="52" t="s">
        <v>280</v>
      </c>
      <c r="B39" s="75">
        <v>0</v>
      </c>
      <c r="E39" s="24"/>
      <c r="F39" s="27"/>
      <c r="G39" s="63"/>
      <c r="H39" s="63"/>
    </row>
    <row r="40" spans="1:8" s="54" customFormat="1" ht="12.75" x14ac:dyDescent="0.2">
      <c r="A40" s="56" t="s">
        <v>281</v>
      </c>
      <c r="B40" s="75">
        <v>0</v>
      </c>
      <c r="E40" s="24"/>
      <c r="F40" s="27"/>
      <c r="G40" s="63"/>
      <c r="H40" s="63"/>
    </row>
    <row r="41" spans="1:8" s="54" customFormat="1" ht="12.75" x14ac:dyDescent="0.2">
      <c r="A41" s="52" t="s">
        <v>302</v>
      </c>
      <c r="B41" s="53">
        <v>72537.52</v>
      </c>
      <c r="E41" s="24"/>
      <c r="F41" s="27"/>
      <c r="G41" s="63"/>
      <c r="H41" s="63"/>
    </row>
    <row r="42" spans="1:8" s="54" customFormat="1" ht="25.5" x14ac:dyDescent="0.2">
      <c r="A42" s="52" t="s">
        <v>304</v>
      </c>
      <c r="B42" s="53">
        <v>1081060.94</v>
      </c>
      <c r="E42" s="24"/>
      <c r="F42" s="27"/>
      <c r="G42" s="63"/>
      <c r="H42" s="63"/>
    </row>
    <row r="43" spans="1:8" s="54" customFormat="1" ht="12.75" x14ac:dyDescent="0.25">
      <c r="A43" s="58" t="s">
        <v>115</v>
      </c>
      <c r="B43" s="55">
        <v>14026.77</v>
      </c>
      <c r="E43" s="24"/>
      <c r="F43" s="27"/>
    </row>
    <row r="44" spans="1:8" s="54" customFormat="1" ht="12.75" x14ac:dyDescent="0.2">
      <c r="A44" s="58" t="s">
        <v>127</v>
      </c>
      <c r="B44" s="55">
        <v>22718.089999999997</v>
      </c>
      <c r="F44" s="66"/>
      <c r="H44" s="63"/>
    </row>
    <row r="45" spans="1:8" s="54" customFormat="1" ht="12.75" x14ac:dyDescent="0.2">
      <c r="A45" s="52" t="s">
        <v>305</v>
      </c>
      <c r="B45" s="53">
        <v>3415087.79</v>
      </c>
      <c r="E45" s="24"/>
      <c r="F45" s="27"/>
      <c r="H45" s="63"/>
    </row>
    <row r="46" spans="1:8" s="54" customFormat="1" ht="12.75" x14ac:dyDescent="0.2">
      <c r="A46" s="58" t="s">
        <v>306</v>
      </c>
      <c r="B46" s="55">
        <v>30048.44</v>
      </c>
      <c r="F46" s="27"/>
      <c r="H46" s="63"/>
    </row>
    <row r="47" spans="1:8" s="54" customFormat="1" ht="12.75" x14ac:dyDescent="0.2">
      <c r="A47" s="52" t="s">
        <v>307</v>
      </c>
      <c r="B47" s="53">
        <v>51402</v>
      </c>
      <c r="E47" s="24"/>
      <c r="F47" s="27"/>
      <c r="G47" s="63"/>
      <c r="H47" s="63"/>
    </row>
    <row r="48" spans="1:8" s="54" customFormat="1" ht="12.75" x14ac:dyDescent="0.2">
      <c r="A48" s="56" t="s">
        <v>308</v>
      </c>
      <c r="B48" s="57">
        <v>108509.79</v>
      </c>
      <c r="E48" s="24"/>
      <c r="F48" s="27"/>
      <c r="G48" s="63"/>
      <c r="H48" s="63"/>
    </row>
    <row r="49" spans="1:8" s="54" customFormat="1" ht="12.75" x14ac:dyDescent="0.2">
      <c r="A49" s="52" t="s">
        <v>309</v>
      </c>
      <c r="B49" s="53">
        <v>0</v>
      </c>
      <c r="E49" s="24"/>
      <c r="F49" s="67"/>
      <c r="G49" s="24"/>
      <c r="H49" s="63"/>
    </row>
    <row r="50" spans="1:8" s="54" customFormat="1" ht="12.75" x14ac:dyDescent="0.2">
      <c r="A50" s="56" t="s">
        <v>310</v>
      </c>
      <c r="B50" s="75">
        <v>0</v>
      </c>
      <c r="F50" s="66"/>
      <c r="H50" s="63"/>
    </row>
    <row r="51" spans="1:8" s="54" customFormat="1" ht="25.5" x14ac:dyDescent="0.2">
      <c r="A51" s="52" t="s">
        <v>311</v>
      </c>
      <c r="B51" s="75">
        <v>0</v>
      </c>
      <c r="F51" s="66"/>
      <c r="H51" s="63"/>
    </row>
    <row r="52" spans="1:8" ht="15" x14ac:dyDescent="0.25">
      <c r="A52" s="9" t="s">
        <v>126</v>
      </c>
      <c r="B52" s="18">
        <v>6850572.46</v>
      </c>
      <c r="E52" s="24"/>
      <c r="F52" s="27"/>
      <c r="G52"/>
      <c r="H52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v>903235.53000000026</v>
      </c>
      <c r="E54" s="31"/>
      <c r="F54" s="39"/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35433070866141736" bottom="0.15748031496062992" header="0.31496062992125984" footer="0.31496062992125984"/>
  <pageSetup paperSize="9" scale="8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H54"/>
  <sheetViews>
    <sheetView zoomScaleNormal="100" workbookViewId="0">
      <pane ySplit="3" topLeftCell="A43" activePane="bottomLeft" state="frozen"/>
      <selection activeCell="B38" sqref="B38"/>
      <selection pane="bottomLeft" activeCell="B38" sqref="B38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7" t="s">
        <v>312</v>
      </c>
      <c r="B1" s="157"/>
      <c r="C1" s="157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161" t="s">
        <v>14</v>
      </c>
      <c r="B3" s="161"/>
      <c r="C3" s="161"/>
      <c r="D3" s="15"/>
      <c r="E3" s="1" t="s">
        <v>91</v>
      </c>
      <c r="F3" s="12"/>
    </row>
    <row r="4" spans="1:8" ht="6" customHeight="1" x14ac:dyDescent="0.25"/>
    <row r="5" spans="1:8" x14ac:dyDescent="0.25">
      <c r="A5" s="155" t="s">
        <v>103</v>
      </c>
      <c r="B5" s="159" t="s">
        <v>123</v>
      </c>
      <c r="C5" s="160"/>
      <c r="E5" s="5"/>
      <c r="F5" s="6"/>
    </row>
    <row r="6" spans="1:8" x14ac:dyDescent="0.25">
      <c r="A6" s="156"/>
      <c r="B6" s="16" t="s">
        <v>97</v>
      </c>
      <c r="C6" s="16" t="s">
        <v>98</v>
      </c>
      <c r="E6" s="5"/>
      <c r="F6" s="6"/>
    </row>
    <row r="7" spans="1:8" s="54" customFormat="1" ht="12.75" x14ac:dyDescent="0.2">
      <c r="A7" s="52" t="s">
        <v>117</v>
      </c>
      <c r="B7" s="53">
        <v>2370465.84</v>
      </c>
      <c r="C7" s="59">
        <v>2324239.94</v>
      </c>
      <c r="E7" s="24"/>
      <c r="F7" s="27"/>
      <c r="G7" s="27"/>
      <c r="H7" s="63"/>
    </row>
    <row r="8" spans="1:8" s="54" customFormat="1" ht="25.5" x14ac:dyDescent="0.2">
      <c r="A8" s="52" t="s">
        <v>106</v>
      </c>
      <c r="B8" s="53">
        <v>468944.31</v>
      </c>
      <c r="C8" s="59">
        <v>451720.37</v>
      </c>
      <c r="E8" s="24"/>
      <c r="F8" s="27"/>
      <c r="G8" s="27"/>
      <c r="H8" s="63"/>
    </row>
    <row r="9" spans="1:8" s="54" customFormat="1" ht="12.75" x14ac:dyDescent="0.25">
      <c r="A9" s="52" t="s">
        <v>118</v>
      </c>
      <c r="B9" s="59">
        <v>1849023.54</v>
      </c>
      <c r="C9" s="59">
        <v>1777681.21</v>
      </c>
      <c r="E9" s="24"/>
      <c r="F9" s="27"/>
      <c r="G9" s="27"/>
    </row>
    <row r="10" spans="1:8" s="54" customFormat="1" ht="25.5" x14ac:dyDescent="0.2">
      <c r="A10" s="52" t="s">
        <v>113</v>
      </c>
      <c r="B10" s="53">
        <v>643455.24</v>
      </c>
      <c r="C10" s="59">
        <v>616245.79</v>
      </c>
      <c r="E10" s="24"/>
      <c r="F10" s="27"/>
      <c r="G10" s="27"/>
      <c r="H10" s="63"/>
    </row>
    <row r="11" spans="1:8" s="54" customFormat="1" ht="12.75" x14ac:dyDescent="0.2">
      <c r="A11" s="52" t="s">
        <v>104</v>
      </c>
      <c r="B11" s="53">
        <v>508372.32</v>
      </c>
      <c r="C11" s="59">
        <v>488069.22</v>
      </c>
      <c r="E11" s="24"/>
      <c r="F11" s="27"/>
      <c r="G11" s="27"/>
      <c r="H11" s="63"/>
    </row>
    <row r="12" spans="1:8" s="54" customFormat="1" ht="12.75" x14ac:dyDescent="0.2">
      <c r="A12" s="52" t="s">
        <v>100</v>
      </c>
      <c r="B12" s="53">
        <v>89279.28</v>
      </c>
      <c r="C12" s="59">
        <v>85383.34</v>
      </c>
      <c r="E12" s="24"/>
      <c r="F12" s="27"/>
      <c r="G12" s="27"/>
      <c r="H12" s="63"/>
    </row>
    <row r="13" spans="1:8" s="54" customFormat="1" ht="12.75" x14ac:dyDescent="0.2">
      <c r="A13" s="52" t="s">
        <v>101</v>
      </c>
      <c r="B13" s="75">
        <v>0</v>
      </c>
      <c r="C13" s="75">
        <v>0</v>
      </c>
      <c r="E13" s="24"/>
      <c r="F13" s="27"/>
      <c r="G13" s="27"/>
      <c r="H13" s="63"/>
    </row>
    <row r="14" spans="1:8" s="54" customFormat="1" ht="12.75" x14ac:dyDescent="0.2">
      <c r="A14" s="52" t="s">
        <v>105</v>
      </c>
      <c r="B14" s="53">
        <v>1087495.5</v>
      </c>
      <c r="C14" s="59">
        <v>1033025.87</v>
      </c>
      <c r="E14" s="24"/>
      <c r="F14" s="27"/>
      <c r="G14" s="27"/>
      <c r="H14" s="63"/>
    </row>
    <row r="15" spans="1:8" s="54" customFormat="1" ht="12.75" x14ac:dyDescent="0.25">
      <c r="A15" s="52" t="s">
        <v>119</v>
      </c>
      <c r="B15" s="59">
        <v>14400</v>
      </c>
      <c r="C15" s="59">
        <v>13200</v>
      </c>
      <c r="E15" s="24"/>
      <c r="F15" s="27"/>
      <c r="G15" s="27"/>
    </row>
    <row r="16" spans="1:8" s="54" customFormat="1" ht="12.75" x14ac:dyDescent="0.25">
      <c r="A16" s="52" t="s">
        <v>107</v>
      </c>
      <c r="B16" s="59">
        <v>1137306.78</v>
      </c>
      <c r="C16" s="59">
        <v>1089843.1599999999</v>
      </c>
      <c r="E16" s="24"/>
      <c r="F16" s="27"/>
      <c r="G16" s="27"/>
    </row>
    <row r="17" spans="1:8" s="54" customFormat="1" ht="12.75" x14ac:dyDescent="0.25">
      <c r="A17" s="52" t="s">
        <v>120</v>
      </c>
      <c r="B17" s="59">
        <v>289046.15999999997</v>
      </c>
      <c r="C17" s="59">
        <v>276952.48</v>
      </c>
      <c r="E17" s="24"/>
      <c r="F17" s="27"/>
      <c r="G17" s="27"/>
    </row>
    <row r="18" spans="1:8" s="54" customFormat="1" ht="12.75" x14ac:dyDescent="0.2">
      <c r="A18" s="52" t="s">
        <v>108</v>
      </c>
      <c r="B18" s="75">
        <v>0</v>
      </c>
      <c r="C18" s="75">
        <v>0</v>
      </c>
      <c r="E18" s="24"/>
      <c r="F18" s="27"/>
      <c r="G18" s="27"/>
      <c r="H18" s="63"/>
    </row>
    <row r="19" spans="1:8" s="54" customFormat="1" ht="12.75" x14ac:dyDescent="0.25">
      <c r="A19" s="52" t="s">
        <v>303</v>
      </c>
      <c r="B19" s="59">
        <v>232556.95</v>
      </c>
      <c r="C19" s="59">
        <v>225254.26</v>
      </c>
      <c r="E19" s="24"/>
      <c r="F19" s="27"/>
      <c r="G19" s="27"/>
    </row>
    <row r="20" spans="1:8" s="54" customFormat="1" ht="12.75" x14ac:dyDescent="0.25">
      <c r="A20" s="52" t="s">
        <v>121</v>
      </c>
      <c r="B20" s="75">
        <v>0</v>
      </c>
      <c r="C20" s="59">
        <v>72.790000000000006</v>
      </c>
      <c r="E20" s="24"/>
      <c r="F20" s="27"/>
      <c r="G20" s="27"/>
    </row>
    <row r="21" spans="1:8" s="54" customFormat="1" ht="25.5" x14ac:dyDescent="0.25">
      <c r="A21" s="52" t="s">
        <v>109</v>
      </c>
      <c r="B21" s="75">
        <v>0</v>
      </c>
      <c r="C21" s="59">
        <v>36595.760000000002</v>
      </c>
      <c r="E21" s="24"/>
      <c r="F21" s="27"/>
      <c r="G21" s="27"/>
    </row>
    <row r="22" spans="1:8" s="54" customFormat="1" ht="25.5" x14ac:dyDescent="0.25">
      <c r="A22" s="52" t="s">
        <v>110</v>
      </c>
      <c r="B22" s="75">
        <v>0</v>
      </c>
      <c r="C22" s="59">
        <v>115211.94</v>
      </c>
      <c r="E22" s="24"/>
      <c r="F22" s="27"/>
      <c r="G22" s="27"/>
    </row>
    <row r="23" spans="1:8" s="54" customFormat="1" ht="12.75" x14ac:dyDescent="0.25">
      <c r="A23" s="52" t="s">
        <v>111</v>
      </c>
      <c r="B23" s="59">
        <v>177204.84</v>
      </c>
      <c r="C23" s="59">
        <v>170487.63</v>
      </c>
      <c r="E23" s="24"/>
      <c r="F23" s="27"/>
      <c r="G23" s="27"/>
    </row>
    <row r="24" spans="1:8" s="54" customFormat="1" ht="12.75" x14ac:dyDescent="0.2">
      <c r="A24" s="52" t="s">
        <v>112</v>
      </c>
      <c r="B24" s="75">
        <v>-1950.56</v>
      </c>
      <c r="C24" s="59">
        <v>13715.01</v>
      </c>
      <c r="E24" s="24"/>
      <c r="F24" s="27"/>
      <c r="G24" s="27"/>
      <c r="H24" s="63"/>
    </row>
    <row r="25" spans="1:8" s="54" customFormat="1" ht="12.75" x14ac:dyDescent="0.2">
      <c r="A25" s="52" t="s">
        <v>313</v>
      </c>
      <c r="B25" s="53">
        <v>4657.0600000000004</v>
      </c>
      <c r="C25" s="59">
        <v>4657.0600000000004</v>
      </c>
      <c r="E25" s="24"/>
      <c r="F25" s="66"/>
      <c r="G25" s="66"/>
      <c r="H25" s="63"/>
    </row>
    <row r="26" spans="1:8" s="54" customFormat="1" ht="12.75" x14ac:dyDescent="0.2">
      <c r="A26" s="52" t="s">
        <v>314</v>
      </c>
      <c r="B26" s="53">
        <v>125700</v>
      </c>
      <c r="C26" s="59">
        <v>125700</v>
      </c>
      <c r="E26" s="24"/>
      <c r="F26" s="66"/>
      <c r="G26" s="66"/>
      <c r="H26" s="63"/>
    </row>
    <row r="27" spans="1:8" x14ac:dyDescent="0.25">
      <c r="A27" s="9" t="s">
        <v>122</v>
      </c>
      <c r="B27" s="19">
        <v>8995957.2599999998</v>
      </c>
      <c r="C27" s="19">
        <v>8848055.8300000001</v>
      </c>
      <c r="E27" s="25"/>
      <c r="F27" s="38"/>
      <c r="G27" s="38"/>
    </row>
    <row r="28" spans="1:8" ht="15" x14ac:dyDescent="0.25">
      <c r="B28" s="10"/>
      <c r="C28" s="54"/>
    </row>
    <row r="29" spans="1:8" x14ac:dyDescent="0.25">
      <c r="A29" s="16" t="s">
        <v>103</v>
      </c>
      <c r="B29" s="17" t="s">
        <v>124</v>
      </c>
      <c r="C29" s="67"/>
    </row>
    <row r="30" spans="1:8" s="54" customFormat="1" ht="12.75" x14ac:dyDescent="0.2">
      <c r="A30" s="52" t="s">
        <v>117</v>
      </c>
      <c r="B30" s="53">
        <v>2370447.3599999999</v>
      </c>
      <c r="C30" s="67"/>
      <c r="E30" s="24"/>
      <c r="F30" s="62"/>
      <c r="G30" s="63"/>
      <c r="H30" s="63"/>
    </row>
    <row r="31" spans="1:8" s="54" customFormat="1" ht="12.75" x14ac:dyDescent="0.2">
      <c r="A31" s="52" t="s">
        <v>125</v>
      </c>
      <c r="B31" s="53">
        <v>878270</v>
      </c>
      <c r="E31" s="24"/>
      <c r="F31" s="27"/>
      <c r="G31" s="63"/>
      <c r="H31" s="63"/>
    </row>
    <row r="32" spans="1:8" s="54" customFormat="1" ht="25.5" x14ac:dyDescent="0.2">
      <c r="A32" s="52" t="s">
        <v>99</v>
      </c>
      <c r="B32" s="53">
        <v>643448.64</v>
      </c>
      <c r="E32" s="24"/>
      <c r="F32" s="27"/>
      <c r="G32" s="63"/>
      <c r="H32" s="63"/>
    </row>
    <row r="33" spans="1:8" s="54" customFormat="1" ht="12.75" x14ac:dyDescent="0.2">
      <c r="A33" s="52" t="s">
        <v>114</v>
      </c>
      <c r="B33" s="53">
        <v>508368</v>
      </c>
      <c r="E33" s="24"/>
      <c r="F33" s="27"/>
      <c r="G33" s="63"/>
      <c r="H33" s="63"/>
    </row>
    <row r="34" spans="1:8" s="54" customFormat="1" ht="12.75" x14ac:dyDescent="0.2">
      <c r="A34" s="52" t="s">
        <v>276</v>
      </c>
      <c r="B34" s="53">
        <v>90763.56</v>
      </c>
      <c r="E34" s="24"/>
      <c r="F34" s="27"/>
      <c r="G34" s="63"/>
      <c r="H34" s="63"/>
    </row>
    <row r="35" spans="1:8" s="54" customFormat="1" ht="12.75" x14ac:dyDescent="0.2">
      <c r="A35" s="52" t="s">
        <v>277</v>
      </c>
      <c r="B35" s="75">
        <v>0</v>
      </c>
      <c r="E35" s="24"/>
      <c r="F35" s="27"/>
      <c r="G35" s="63"/>
      <c r="H35" s="63"/>
    </row>
    <row r="36" spans="1:8" s="54" customFormat="1" ht="12.75" x14ac:dyDescent="0.2">
      <c r="A36" s="52" t="s">
        <v>278</v>
      </c>
      <c r="B36" s="53">
        <v>1095221.98</v>
      </c>
      <c r="E36" s="24"/>
      <c r="F36" s="27"/>
      <c r="G36" s="63"/>
      <c r="H36" s="63"/>
    </row>
    <row r="37" spans="1:8" s="54" customFormat="1" ht="12.75" x14ac:dyDescent="0.2">
      <c r="A37" s="52" t="s">
        <v>102</v>
      </c>
      <c r="B37" s="53">
        <v>0</v>
      </c>
      <c r="E37" s="24"/>
      <c r="F37" s="27"/>
      <c r="G37" s="63"/>
      <c r="H37" s="63"/>
    </row>
    <row r="38" spans="1:8" s="54" customFormat="1" ht="12.75" x14ac:dyDescent="0.2">
      <c r="A38" s="52" t="s">
        <v>279</v>
      </c>
      <c r="B38" s="53">
        <v>1137291.8400000001</v>
      </c>
      <c r="E38" s="24"/>
      <c r="F38" s="27"/>
      <c r="G38" s="63"/>
      <c r="H38" s="63"/>
    </row>
    <row r="39" spans="1:8" s="54" customFormat="1" ht="12.75" x14ac:dyDescent="0.2">
      <c r="A39" s="52" t="s">
        <v>280</v>
      </c>
      <c r="B39" s="53">
        <v>289046.15999999997</v>
      </c>
      <c r="E39" s="24"/>
      <c r="F39" s="27"/>
      <c r="G39" s="63"/>
      <c r="H39" s="63"/>
    </row>
    <row r="40" spans="1:8" s="54" customFormat="1" ht="12.75" x14ac:dyDescent="0.2">
      <c r="A40" s="56" t="s">
        <v>281</v>
      </c>
      <c r="B40" s="75">
        <v>0</v>
      </c>
      <c r="E40" s="24"/>
      <c r="F40" s="27"/>
      <c r="G40" s="63"/>
      <c r="H40" s="63"/>
    </row>
    <row r="41" spans="1:8" s="54" customFormat="1" ht="12.75" x14ac:dyDescent="0.2">
      <c r="A41" s="52" t="s">
        <v>302</v>
      </c>
      <c r="B41" s="53">
        <v>231429.8</v>
      </c>
      <c r="E41" s="24"/>
      <c r="F41" s="27"/>
      <c r="G41" s="63"/>
      <c r="H41" s="63"/>
    </row>
    <row r="42" spans="1:8" s="54" customFormat="1" ht="25.5" x14ac:dyDescent="0.2">
      <c r="A42" s="52" t="s">
        <v>304</v>
      </c>
      <c r="B42" s="53">
        <v>302478.03000000003</v>
      </c>
      <c r="E42" s="24"/>
      <c r="F42" s="27"/>
      <c r="G42" s="63"/>
      <c r="H42" s="63"/>
    </row>
    <row r="43" spans="1:8" s="54" customFormat="1" ht="12.75" x14ac:dyDescent="0.25">
      <c r="A43" s="58" t="s">
        <v>115</v>
      </c>
      <c r="B43" s="55">
        <v>-9190.9500000000007</v>
      </c>
      <c r="E43" s="24"/>
      <c r="F43" s="27"/>
    </row>
    <row r="44" spans="1:8" s="54" customFormat="1" ht="12.75" x14ac:dyDescent="0.2">
      <c r="A44" s="58" t="s">
        <v>127</v>
      </c>
      <c r="B44" s="55">
        <v>311668.8</v>
      </c>
      <c r="F44" s="66"/>
      <c r="H44" s="63"/>
    </row>
    <row r="45" spans="1:8" s="54" customFormat="1" ht="12.75" x14ac:dyDescent="0.2">
      <c r="A45" s="52" t="s">
        <v>305</v>
      </c>
      <c r="B45" s="53">
        <v>177834.32</v>
      </c>
      <c r="E45" s="24"/>
      <c r="F45" s="27"/>
      <c r="H45" s="63"/>
    </row>
    <row r="46" spans="1:8" s="54" customFormat="1" ht="12.75" x14ac:dyDescent="0.2">
      <c r="A46" s="58" t="s">
        <v>306</v>
      </c>
      <c r="B46" s="55">
        <v>177834.32</v>
      </c>
      <c r="F46" s="27"/>
      <c r="H46" s="63"/>
    </row>
    <row r="47" spans="1:8" s="54" customFormat="1" ht="12.75" x14ac:dyDescent="0.2">
      <c r="A47" s="52" t="s">
        <v>307</v>
      </c>
      <c r="B47" s="53">
        <v>189081.60000000001</v>
      </c>
      <c r="E47" s="24"/>
      <c r="F47" s="27"/>
      <c r="G47" s="63"/>
      <c r="H47" s="63"/>
    </row>
    <row r="48" spans="1:8" s="54" customFormat="1" ht="12.75" x14ac:dyDescent="0.2">
      <c r="A48" s="56" t="s">
        <v>308</v>
      </c>
      <c r="B48" s="57">
        <v>0</v>
      </c>
      <c r="E48" s="24"/>
      <c r="F48" s="27"/>
      <c r="G48" s="63"/>
      <c r="H48" s="63"/>
    </row>
    <row r="49" spans="1:8" s="54" customFormat="1" ht="12.75" x14ac:dyDescent="0.2">
      <c r="A49" s="52" t="s">
        <v>309</v>
      </c>
      <c r="B49" s="53">
        <v>0</v>
      </c>
      <c r="E49" s="24"/>
      <c r="F49" s="67"/>
      <c r="G49" s="24"/>
      <c r="H49" s="63"/>
    </row>
    <row r="50" spans="1:8" s="54" customFormat="1" ht="12.75" x14ac:dyDescent="0.2">
      <c r="A50" s="56" t="s">
        <v>310</v>
      </c>
      <c r="B50" s="53">
        <v>125700</v>
      </c>
      <c r="F50" s="66"/>
      <c r="H50" s="63"/>
    </row>
    <row r="51" spans="1:8" s="54" customFormat="1" ht="25.5" x14ac:dyDescent="0.2">
      <c r="A51" s="52" t="s">
        <v>311</v>
      </c>
      <c r="B51" s="75">
        <v>0</v>
      </c>
      <c r="F51" s="66"/>
      <c r="H51" s="63"/>
    </row>
    <row r="52" spans="1:8" ht="15" x14ac:dyDescent="0.25">
      <c r="A52" s="9" t="s">
        <v>126</v>
      </c>
      <c r="B52" s="18">
        <v>8039381.29</v>
      </c>
      <c r="E52" s="24"/>
      <c r="F52" s="27"/>
      <c r="G52"/>
      <c r="H52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v>808674.54</v>
      </c>
      <c r="E54" s="33"/>
      <c r="F54" s="40"/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35433070866141736" bottom="0.15748031496062992" header="0.31496062992125984" footer="0.31496062992125984"/>
  <pageSetup paperSize="9" scale="8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H54"/>
  <sheetViews>
    <sheetView zoomScaleNormal="100" workbookViewId="0">
      <pane ySplit="3" topLeftCell="A40" activePane="bottomLeft" state="frozen"/>
      <selection activeCell="B38" sqref="B38"/>
      <selection pane="bottomLeft" activeCell="B38" sqref="B38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7" t="s">
        <v>312</v>
      </c>
      <c r="B1" s="157"/>
      <c r="C1" s="157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161" t="s">
        <v>15</v>
      </c>
      <c r="B3" s="161"/>
      <c r="C3" s="161"/>
      <c r="D3" s="15"/>
      <c r="E3" s="1" t="s">
        <v>91</v>
      </c>
      <c r="F3" s="12"/>
    </row>
    <row r="4" spans="1:8" ht="6" customHeight="1" x14ac:dyDescent="0.25"/>
    <row r="5" spans="1:8" x14ac:dyDescent="0.25">
      <c r="A5" s="155" t="s">
        <v>103</v>
      </c>
      <c r="B5" s="159" t="s">
        <v>123</v>
      </c>
      <c r="C5" s="160"/>
      <c r="E5" s="5"/>
      <c r="F5" s="6"/>
    </row>
    <row r="6" spans="1:8" x14ac:dyDescent="0.25">
      <c r="A6" s="156"/>
      <c r="B6" s="16" t="s">
        <v>97</v>
      </c>
      <c r="C6" s="16" t="s">
        <v>98</v>
      </c>
      <c r="E6" s="5"/>
      <c r="F6" s="6"/>
    </row>
    <row r="7" spans="1:8" s="54" customFormat="1" ht="12.75" x14ac:dyDescent="0.2">
      <c r="A7" s="52" t="s">
        <v>117</v>
      </c>
      <c r="B7" s="53">
        <v>2314481.52</v>
      </c>
      <c r="C7" s="59">
        <v>2278182.5099999998</v>
      </c>
      <c r="E7" s="24"/>
      <c r="F7" s="27"/>
      <c r="G7" s="27"/>
      <c r="H7" s="63"/>
    </row>
    <row r="8" spans="1:8" s="54" customFormat="1" ht="25.5" x14ac:dyDescent="0.2">
      <c r="A8" s="52" t="s">
        <v>106</v>
      </c>
      <c r="B8" s="53">
        <v>389494.22</v>
      </c>
      <c r="C8" s="59">
        <v>374999.52</v>
      </c>
      <c r="E8" s="24"/>
      <c r="F8" s="27"/>
      <c r="G8" s="27"/>
      <c r="H8" s="63"/>
    </row>
    <row r="9" spans="1:8" s="54" customFormat="1" ht="12.75" x14ac:dyDescent="0.25">
      <c r="A9" s="52" t="s">
        <v>118</v>
      </c>
      <c r="B9" s="59">
        <v>1805350.19</v>
      </c>
      <c r="C9" s="59">
        <v>1731983.64</v>
      </c>
      <c r="E9" s="24"/>
      <c r="F9" s="27"/>
      <c r="G9" s="27"/>
    </row>
    <row r="10" spans="1:8" s="54" customFormat="1" ht="25.5" x14ac:dyDescent="0.2">
      <c r="A10" s="52" t="s">
        <v>113</v>
      </c>
      <c r="B10" s="53">
        <v>628255.92000000004</v>
      </c>
      <c r="C10" s="59">
        <v>600400.31999999995</v>
      </c>
      <c r="E10" s="24"/>
      <c r="F10" s="27"/>
      <c r="G10" s="27"/>
      <c r="H10" s="63"/>
    </row>
    <row r="11" spans="1:8" s="54" customFormat="1" ht="12.75" x14ac:dyDescent="0.2">
      <c r="A11" s="52" t="s">
        <v>104</v>
      </c>
      <c r="B11" s="53">
        <v>496365.24</v>
      </c>
      <c r="C11" s="59">
        <v>475633.04</v>
      </c>
      <c r="E11" s="24"/>
      <c r="F11" s="27"/>
      <c r="G11" s="27"/>
      <c r="H11" s="63"/>
    </row>
    <row r="12" spans="1:8" s="54" customFormat="1" ht="12.75" x14ac:dyDescent="0.2">
      <c r="A12" s="52" t="s">
        <v>100</v>
      </c>
      <c r="B12" s="53">
        <v>96438.36</v>
      </c>
      <c r="C12" s="59">
        <v>92595.34</v>
      </c>
      <c r="E12" s="24"/>
      <c r="F12" s="27"/>
      <c r="G12" s="27"/>
      <c r="H12" s="63"/>
    </row>
    <row r="13" spans="1:8" s="54" customFormat="1" ht="12.75" x14ac:dyDescent="0.2">
      <c r="A13" s="52" t="s">
        <v>101</v>
      </c>
      <c r="B13" s="53">
        <v>113454.77</v>
      </c>
      <c r="C13" s="59">
        <v>108894.11</v>
      </c>
      <c r="E13" s="24"/>
      <c r="F13" s="27"/>
      <c r="G13" s="27"/>
      <c r="H13" s="63"/>
    </row>
    <row r="14" spans="1:8" s="54" customFormat="1" ht="12.75" x14ac:dyDescent="0.2">
      <c r="A14" s="52" t="s">
        <v>105</v>
      </c>
      <c r="B14" s="53">
        <v>1820574.46</v>
      </c>
      <c r="C14" s="59">
        <v>1735515.22</v>
      </c>
      <c r="E14" s="24"/>
      <c r="F14" s="27"/>
      <c r="G14" s="27"/>
      <c r="H14" s="63"/>
    </row>
    <row r="15" spans="1:8" s="54" customFormat="1" ht="12.75" x14ac:dyDescent="0.25">
      <c r="A15" s="52" t="s">
        <v>119</v>
      </c>
      <c r="B15" s="59">
        <v>119784</v>
      </c>
      <c r="C15" s="59">
        <v>122984</v>
      </c>
      <c r="E15" s="24"/>
      <c r="F15" s="27"/>
      <c r="G15" s="27"/>
    </row>
    <row r="16" spans="1:8" s="54" customFormat="1" ht="12.75" x14ac:dyDescent="0.25">
      <c r="A16" s="52" t="s">
        <v>107</v>
      </c>
      <c r="B16" s="59">
        <v>1110448.3899999999</v>
      </c>
      <c r="C16" s="59">
        <v>1062566.73</v>
      </c>
      <c r="E16" s="24"/>
      <c r="F16" s="27"/>
      <c r="G16" s="27"/>
    </row>
    <row r="17" spans="1:8" s="54" customFormat="1" ht="12.75" x14ac:dyDescent="0.25">
      <c r="A17" s="52" t="s">
        <v>120</v>
      </c>
      <c r="B17" s="75">
        <v>0</v>
      </c>
      <c r="C17" s="76">
        <v>0</v>
      </c>
      <c r="E17" s="24"/>
      <c r="F17" s="27"/>
      <c r="G17" s="27"/>
    </row>
    <row r="18" spans="1:8" s="54" customFormat="1" ht="12.75" x14ac:dyDescent="0.2">
      <c r="A18" s="52" t="s">
        <v>108</v>
      </c>
      <c r="B18" s="59">
        <v>0</v>
      </c>
      <c r="C18" s="59">
        <v>545.51</v>
      </c>
      <c r="E18" s="24"/>
      <c r="F18" s="27"/>
      <c r="G18" s="27"/>
      <c r="H18" s="63"/>
    </row>
    <row r="19" spans="1:8" s="54" customFormat="1" ht="12.75" x14ac:dyDescent="0.25">
      <c r="A19" s="52" t="s">
        <v>303</v>
      </c>
      <c r="B19" s="59">
        <v>163648.41</v>
      </c>
      <c r="C19" s="59">
        <v>154635.85</v>
      </c>
      <c r="E19" s="24"/>
      <c r="F19" s="27"/>
      <c r="G19" s="27"/>
    </row>
    <row r="20" spans="1:8" s="54" customFormat="1" ht="12.75" x14ac:dyDescent="0.25">
      <c r="A20" s="52" t="s">
        <v>121</v>
      </c>
      <c r="B20" s="75">
        <v>0</v>
      </c>
      <c r="C20" s="59">
        <v>0</v>
      </c>
      <c r="E20" s="24"/>
      <c r="F20" s="27"/>
      <c r="G20" s="27"/>
    </row>
    <row r="21" spans="1:8" s="54" customFormat="1" ht="25.5" x14ac:dyDescent="0.25">
      <c r="A21" s="52" t="s">
        <v>109</v>
      </c>
      <c r="B21" s="53">
        <v>-1792.24</v>
      </c>
      <c r="C21" s="59">
        <v>147041.35</v>
      </c>
      <c r="E21" s="24"/>
      <c r="F21" s="27"/>
      <c r="G21" s="27"/>
    </row>
    <row r="22" spans="1:8" s="54" customFormat="1" ht="25.5" x14ac:dyDescent="0.25">
      <c r="A22" s="52" t="s">
        <v>110</v>
      </c>
      <c r="B22" s="53">
        <v>-1608.61</v>
      </c>
      <c r="C22" s="59">
        <v>312210.95</v>
      </c>
      <c r="E22" s="24"/>
      <c r="F22" s="27"/>
      <c r="G22" s="27"/>
    </row>
    <row r="23" spans="1:8" s="54" customFormat="1" ht="12.75" x14ac:dyDescent="0.25">
      <c r="A23" s="52" t="s">
        <v>111</v>
      </c>
      <c r="B23" s="59">
        <v>173025.54</v>
      </c>
      <c r="C23" s="59">
        <v>166082.79</v>
      </c>
      <c r="E23" s="24"/>
      <c r="F23" s="27"/>
      <c r="G23" s="27"/>
    </row>
    <row r="24" spans="1:8" s="54" customFormat="1" ht="12.75" x14ac:dyDescent="0.2">
      <c r="A24" s="52" t="s">
        <v>112</v>
      </c>
      <c r="B24" s="53">
        <v>-1400.61</v>
      </c>
      <c r="C24" s="59">
        <v>12982.82</v>
      </c>
      <c r="E24" s="24"/>
      <c r="F24" s="27"/>
      <c r="G24" s="27"/>
      <c r="H24" s="63"/>
    </row>
    <row r="25" spans="1:8" s="54" customFormat="1" ht="12.75" x14ac:dyDescent="0.2">
      <c r="A25" s="52" t="s">
        <v>313</v>
      </c>
      <c r="B25" s="53">
        <v>0</v>
      </c>
      <c r="C25" s="59">
        <v>0</v>
      </c>
      <c r="E25" s="24"/>
      <c r="F25" s="66"/>
      <c r="G25" s="66"/>
      <c r="H25" s="63"/>
    </row>
    <row r="26" spans="1:8" s="54" customFormat="1" ht="12.75" x14ac:dyDescent="0.2">
      <c r="A26" s="52" t="s">
        <v>314</v>
      </c>
      <c r="B26" s="75">
        <v>0</v>
      </c>
      <c r="C26" s="75">
        <v>0</v>
      </c>
      <c r="E26" s="24"/>
      <c r="F26" s="66"/>
      <c r="G26" s="66"/>
      <c r="H26" s="63"/>
    </row>
    <row r="27" spans="1:8" x14ac:dyDescent="0.2">
      <c r="A27" s="9" t="s">
        <v>122</v>
      </c>
      <c r="B27" s="19">
        <v>9226519.5600000005</v>
      </c>
      <c r="C27" s="19">
        <v>9377253.6999999974</v>
      </c>
      <c r="E27" s="41"/>
      <c r="F27" s="42"/>
      <c r="G27" s="42"/>
      <c r="H27" s="35"/>
    </row>
    <row r="28" spans="1:8" ht="15" x14ac:dyDescent="0.25">
      <c r="B28" s="10"/>
      <c r="C28" s="54"/>
    </row>
    <row r="29" spans="1:8" x14ac:dyDescent="0.25">
      <c r="A29" s="16" t="s">
        <v>103</v>
      </c>
      <c r="B29" s="17" t="s">
        <v>124</v>
      </c>
      <c r="C29" s="67"/>
    </row>
    <row r="30" spans="1:8" s="54" customFormat="1" ht="12.75" x14ac:dyDescent="0.2">
      <c r="A30" s="52" t="s">
        <v>117</v>
      </c>
      <c r="B30" s="53">
        <v>2226040.7097</v>
      </c>
      <c r="C30" s="67"/>
      <c r="E30" s="24"/>
      <c r="F30" s="62"/>
      <c r="G30" s="63"/>
      <c r="H30" s="63"/>
    </row>
    <row r="31" spans="1:8" s="54" customFormat="1" ht="12.75" x14ac:dyDescent="0.2">
      <c r="A31" s="52" t="s">
        <v>125</v>
      </c>
      <c r="B31" s="53">
        <v>2670935</v>
      </c>
      <c r="E31" s="24"/>
      <c r="F31" s="27"/>
      <c r="G31" s="63"/>
      <c r="H31" s="63"/>
    </row>
    <row r="32" spans="1:8" s="54" customFormat="1" ht="25.5" x14ac:dyDescent="0.2">
      <c r="A32" s="52" t="s">
        <v>99</v>
      </c>
      <c r="B32" s="53">
        <v>627819.6</v>
      </c>
      <c r="E32" s="24"/>
      <c r="F32" s="27"/>
      <c r="G32" s="63"/>
      <c r="H32" s="63"/>
    </row>
    <row r="33" spans="1:8" s="54" customFormat="1" ht="12.75" x14ac:dyDescent="0.2">
      <c r="A33" s="52" t="s">
        <v>114</v>
      </c>
      <c r="B33" s="53">
        <v>496020</v>
      </c>
      <c r="E33" s="24"/>
      <c r="F33" s="27"/>
      <c r="G33" s="63"/>
      <c r="H33" s="63"/>
    </row>
    <row r="34" spans="1:8" s="54" customFormat="1" ht="12.75" x14ac:dyDescent="0.2">
      <c r="A34" s="52" t="s">
        <v>276</v>
      </c>
      <c r="B34" s="53">
        <v>96369.600000000006</v>
      </c>
      <c r="E34" s="24"/>
      <c r="F34" s="27"/>
      <c r="G34" s="63"/>
      <c r="H34" s="63"/>
    </row>
    <row r="35" spans="1:8" s="54" customFormat="1" ht="12.75" x14ac:dyDescent="0.2">
      <c r="A35" s="52" t="s">
        <v>277</v>
      </c>
      <c r="B35" s="53">
        <v>128965.62</v>
      </c>
      <c r="E35" s="24"/>
      <c r="F35" s="27"/>
      <c r="G35" s="63"/>
      <c r="H35" s="63"/>
    </row>
    <row r="36" spans="1:8" s="54" customFormat="1" ht="12.75" x14ac:dyDescent="0.2">
      <c r="A36" s="52" t="s">
        <v>278</v>
      </c>
      <c r="B36" s="53">
        <v>1566180.71</v>
      </c>
      <c r="E36" s="24"/>
      <c r="F36" s="27"/>
      <c r="G36" s="63"/>
      <c r="H36" s="63"/>
    </row>
    <row r="37" spans="1:8" s="54" customFormat="1" ht="12.75" x14ac:dyDescent="0.2">
      <c r="A37" s="52" t="s">
        <v>102</v>
      </c>
      <c r="B37" s="53">
        <v>0</v>
      </c>
      <c r="E37" s="24"/>
      <c r="F37" s="27"/>
      <c r="G37" s="63"/>
      <c r="H37" s="63"/>
    </row>
    <row r="38" spans="1:8" s="54" customFormat="1" ht="12.75" x14ac:dyDescent="0.2">
      <c r="A38" s="52" t="s">
        <v>279</v>
      </c>
      <c r="B38" s="53">
        <v>1109667.6000000001</v>
      </c>
      <c r="E38" s="24"/>
      <c r="F38" s="27"/>
      <c r="G38" s="63"/>
      <c r="H38" s="63"/>
    </row>
    <row r="39" spans="1:8" s="54" customFormat="1" ht="12.75" x14ac:dyDescent="0.2">
      <c r="A39" s="52" t="s">
        <v>280</v>
      </c>
      <c r="B39" s="75">
        <v>0</v>
      </c>
      <c r="E39" s="24"/>
      <c r="F39" s="27"/>
      <c r="G39" s="63"/>
      <c r="H39" s="63"/>
    </row>
    <row r="40" spans="1:8" s="54" customFormat="1" ht="12.75" x14ac:dyDescent="0.2">
      <c r="A40" s="56" t="s">
        <v>281</v>
      </c>
      <c r="B40" s="75">
        <v>0</v>
      </c>
      <c r="E40" s="24"/>
      <c r="F40" s="27"/>
      <c r="G40" s="63"/>
      <c r="H40" s="63"/>
    </row>
    <row r="41" spans="1:8" s="54" customFormat="1" ht="12.75" x14ac:dyDescent="0.2">
      <c r="A41" s="52" t="s">
        <v>302</v>
      </c>
      <c r="B41" s="53">
        <v>158464.73000000001</v>
      </c>
      <c r="E41" s="24"/>
      <c r="F41" s="27"/>
      <c r="G41" s="63"/>
      <c r="H41" s="63"/>
    </row>
    <row r="42" spans="1:8" s="54" customFormat="1" ht="25.5" x14ac:dyDescent="0.2">
      <c r="A42" s="52" t="s">
        <v>304</v>
      </c>
      <c r="B42" s="53">
        <v>120517.59</v>
      </c>
      <c r="E42" s="24"/>
      <c r="F42" s="27"/>
      <c r="G42" s="63"/>
      <c r="H42" s="63"/>
    </row>
    <row r="43" spans="1:8" s="54" customFormat="1" ht="12.75" x14ac:dyDescent="0.25">
      <c r="A43" s="58" t="s">
        <v>115</v>
      </c>
      <c r="B43" s="55">
        <v>0</v>
      </c>
      <c r="E43" s="24"/>
      <c r="F43" s="27"/>
    </row>
    <row r="44" spans="1:8" s="54" customFormat="1" ht="12.75" x14ac:dyDescent="0.2">
      <c r="A44" s="58" t="s">
        <v>127</v>
      </c>
      <c r="B44" s="55">
        <v>120517.70999999999</v>
      </c>
      <c r="F44" s="66"/>
      <c r="H44" s="63"/>
    </row>
    <row r="45" spans="1:8" s="54" customFormat="1" ht="12.75" x14ac:dyDescent="0.2">
      <c r="A45" s="52" t="s">
        <v>305</v>
      </c>
      <c r="B45" s="53">
        <v>154758.31</v>
      </c>
      <c r="E45" s="24"/>
      <c r="F45" s="27"/>
      <c r="H45" s="63"/>
    </row>
    <row r="46" spans="1:8" s="54" customFormat="1" ht="12.75" x14ac:dyDescent="0.2">
      <c r="A46" s="58" t="s">
        <v>306</v>
      </c>
      <c r="B46" s="55">
        <v>154758.31</v>
      </c>
      <c r="F46" s="27"/>
      <c r="H46" s="63"/>
    </row>
    <row r="47" spans="1:8" s="54" customFormat="1" ht="12.75" x14ac:dyDescent="0.2">
      <c r="A47" s="52" t="s">
        <v>307</v>
      </c>
      <c r="B47" s="53">
        <v>216872</v>
      </c>
      <c r="E47" s="24"/>
      <c r="F47" s="27"/>
      <c r="G47" s="63"/>
      <c r="H47" s="63"/>
    </row>
    <row r="48" spans="1:8" s="54" customFormat="1" ht="12.75" x14ac:dyDescent="0.2">
      <c r="A48" s="56" t="s">
        <v>308</v>
      </c>
      <c r="B48" s="57">
        <v>606</v>
      </c>
      <c r="E48" s="24"/>
      <c r="F48" s="27"/>
      <c r="G48" s="63"/>
      <c r="H48" s="63"/>
    </row>
    <row r="49" spans="1:8" s="54" customFormat="1" ht="12.75" x14ac:dyDescent="0.2">
      <c r="A49" s="52" t="s">
        <v>309</v>
      </c>
      <c r="B49" s="53">
        <v>0</v>
      </c>
      <c r="E49" s="24"/>
      <c r="F49" s="27"/>
      <c r="H49" s="63"/>
    </row>
    <row r="50" spans="1:8" s="54" customFormat="1" ht="12.75" x14ac:dyDescent="0.2">
      <c r="A50" s="56" t="s">
        <v>310</v>
      </c>
      <c r="B50" s="75">
        <v>0</v>
      </c>
      <c r="F50" s="66"/>
      <c r="H50" s="63"/>
    </row>
    <row r="51" spans="1:8" s="54" customFormat="1" ht="25.5" x14ac:dyDescent="0.2">
      <c r="A51" s="52" t="s">
        <v>311</v>
      </c>
      <c r="B51" s="53">
        <v>611468.17000000004</v>
      </c>
      <c r="F51" s="66"/>
      <c r="H51" s="63"/>
    </row>
    <row r="52" spans="1:8" ht="15" x14ac:dyDescent="0.25">
      <c r="A52" s="9" t="s">
        <v>126</v>
      </c>
      <c r="B52" s="18">
        <v>10184685.639699999</v>
      </c>
      <c r="E52" s="24"/>
      <c r="F52" s="27"/>
      <c r="G52"/>
      <c r="H52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v>-807431.93970000185</v>
      </c>
      <c r="E54" s="31"/>
      <c r="F54" s="39"/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35433070866141736" bottom="0.15748031496062992" header="0.31496062992125984" footer="0.31496062992125984"/>
  <pageSetup paperSize="9" scale="8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H54"/>
  <sheetViews>
    <sheetView zoomScaleNormal="100" workbookViewId="0">
      <pane ySplit="3" topLeftCell="A40" activePane="bottomLeft" state="frozen"/>
      <selection activeCell="B38" sqref="B38"/>
      <selection pane="bottomLeft" activeCell="B38" sqref="B38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7" t="s">
        <v>312</v>
      </c>
      <c r="B1" s="157"/>
      <c r="C1" s="157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161" t="s">
        <v>16</v>
      </c>
      <c r="B3" s="161"/>
      <c r="C3" s="161"/>
      <c r="D3" s="15"/>
      <c r="E3" s="1" t="s">
        <v>91</v>
      </c>
      <c r="F3" s="12"/>
    </row>
    <row r="4" spans="1:8" ht="6" customHeight="1" x14ac:dyDescent="0.25"/>
    <row r="5" spans="1:8" x14ac:dyDescent="0.25">
      <c r="A5" s="155" t="s">
        <v>103</v>
      </c>
      <c r="B5" s="159" t="s">
        <v>123</v>
      </c>
      <c r="C5" s="160"/>
      <c r="E5" s="5"/>
      <c r="F5" s="6"/>
    </row>
    <row r="6" spans="1:8" x14ac:dyDescent="0.25">
      <c r="A6" s="156"/>
      <c r="B6" s="16" t="s">
        <v>97</v>
      </c>
      <c r="C6" s="16" t="s">
        <v>98</v>
      </c>
      <c r="E6" s="5"/>
      <c r="F6" s="6"/>
    </row>
    <row r="7" spans="1:8" s="54" customFormat="1" ht="12.75" x14ac:dyDescent="0.2">
      <c r="A7" s="52" t="s">
        <v>117</v>
      </c>
      <c r="B7" s="53">
        <v>1816014.12</v>
      </c>
      <c r="C7" s="59">
        <v>1823694.11</v>
      </c>
      <c r="E7" s="24"/>
      <c r="F7" s="27"/>
      <c r="G7" s="27"/>
      <c r="H7" s="63"/>
    </row>
    <row r="8" spans="1:8" s="54" customFormat="1" ht="25.5" x14ac:dyDescent="0.2">
      <c r="A8" s="52" t="s">
        <v>106</v>
      </c>
      <c r="B8" s="53">
        <v>255944.4</v>
      </c>
      <c r="C8" s="59">
        <v>250375.98</v>
      </c>
      <c r="E8" s="24"/>
      <c r="F8" s="27"/>
      <c r="G8" s="27"/>
      <c r="H8" s="63"/>
    </row>
    <row r="9" spans="1:8" s="54" customFormat="1" ht="12.75" x14ac:dyDescent="0.25">
      <c r="A9" s="52" t="s">
        <v>118</v>
      </c>
      <c r="B9" s="59">
        <v>1416538.02</v>
      </c>
      <c r="C9" s="59">
        <v>1383084.67</v>
      </c>
      <c r="E9" s="24"/>
      <c r="F9" s="27"/>
      <c r="G9" s="27"/>
    </row>
    <row r="10" spans="1:8" s="54" customFormat="1" ht="25.5" x14ac:dyDescent="0.2">
      <c r="A10" s="52" t="s">
        <v>113</v>
      </c>
      <c r="B10" s="53">
        <v>492951.72</v>
      </c>
      <c r="C10" s="59">
        <v>478274.56</v>
      </c>
      <c r="E10" s="24"/>
      <c r="F10" s="27"/>
      <c r="G10" s="27"/>
      <c r="H10" s="63"/>
    </row>
    <row r="11" spans="1:8" s="54" customFormat="1" ht="12.75" x14ac:dyDescent="0.2">
      <c r="A11" s="52" t="s">
        <v>104</v>
      </c>
      <c r="B11" s="53">
        <v>389464.14</v>
      </c>
      <c r="C11" s="59">
        <v>379161.78</v>
      </c>
      <c r="E11" s="24"/>
      <c r="F11" s="27"/>
      <c r="G11" s="27"/>
      <c r="H11" s="63"/>
    </row>
    <row r="12" spans="1:8" s="54" customFormat="1" ht="12.75" x14ac:dyDescent="0.2">
      <c r="A12" s="52" t="s">
        <v>100</v>
      </c>
      <c r="B12" s="53">
        <v>75665.64</v>
      </c>
      <c r="C12" s="59">
        <v>74262.600000000006</v>
      </c>
      <c r="E12" s="24"/>
      <c r="F12" s="27"/>
      <c r="G12" s="27"/>
      <c r="H12" s="63"/>
    </row>
    <row r="13" spans="1:8" s="54" customFormat="1" ht="12.75" x14ac:dyDescent="0.2">
      <c r="A13" s="52" t="s">
        <v>101</v>
      </c>
      <c r="B13" s="75">
        <v>0</v>
      </c>
      <c r="C13" s="75">
        <v>0</v>
      </c>
      <c r="E13" s="24"/>
      <c r="F13" s="27"/>
      <c r="G13" s="27"/>
      <c r="H13" s="63"/>
    </row>
    <row r="14" spans="1:8" s="54" customFormat="1" ht="12.75" x14ac:dyDescent="0.2">
      <c r="A14" s="52" t="s">
        <v>105</v>
      </c>
      <c r="B14" s="53">
        <v>1565847.15</v>
      </c>
      <c r="C14" s="59">
        <v>1519379.07</v>
      </c>
      <c r="E14" s="24"/>
      <c r="F14" s="27"/>
      <c r="G14" s="27"/>
      <c r="H14" s="63"/>
    </row>
    <row r="15" spans="1:8" s="54" customFormat="1" ht="12.75" x14ac:dyDescent="0.25">
      <c r="A15" s="52" t="s">
        <v>119</v>
      </c>
      <c r="B15" s="59">
        <v>191784</v>
      </c>
      <c r="C15" s="59">
        <v>194284</v>
      </c>
      <c r="E15" s="24"/>
      <c r="F15" s="27"/>
      <c r="G15" s="27"/>
    </row>
    <row r="16" spans="1:8" s="54" customFormat="1" ht="12.75" x14ac:dyDescent="0.25">
      <c r="A16" s="52" t="s">
        <v>107</v>
      </c>
      <c r="B16" s="59">
        <v>871291.56</v>
      </c>
      <c r="C16" s="59">
        <v>843885.74</v>
      </c>
      <c r="E16" s="24"/>
      <c r="F16" s="27"/>
      <c r="G16" s="27"/>
    </row>
    <row r="17" spans="1:8" s="54" customFormat="1" ht="12.75" x14ac:dyDescent="0.25">
      <c r="A17" s="52" t="s">
        <v>120</v>
      </c>
      <c r="B17" s="75">
        <v>0</v>
      </c>
      <c r="C17" s="76">
        <v>0</v>
      </c>
      <c r="E17" s="24"/>
      <c r="F17" s="27"/>
      <c r="G17" s="27"/>
    </row>
    <row r="18" spans="1:8" s="54" customFormat="1" ht="12.75" x14ac:dyDescent="0.2">
      <c r="A18" s="52" t="s">
        <v>108</v>
      </c>
      <c r="B18" s="59">
        <v>0</v>
      </c>
      <c r="C18" s="59">
        <v>1197.8599999999999</v>
      </c>
      <c r="E18" s="24"/>
      <c r="F18" s="27"/>
      <c r="G18" s="27"/>
      <c r="H18" s="63"/>
    </row>
    <row r="19" spans="1:8" s="54" customFormat="1" ht="12.75" x14ac:dyDescent="0.25">
      <c r="A19" s="52" t="s">
        <v>303</v>
      </c>
      <c r="B19" s="59">
        <v>141889.93</v>
      </c>
      <c r="C19" s="59">
        <v>137408.04999999999</v>
      </c>
      <c r="E19" s="24"/>
      <c r="F19" s="27"/>
      <c r="G19" s="27"/>
    </row>
    <row r="20" spans="1:8" s="54" customFormat="1" ht="12.75" x14ac:dyDescent="0.25">
      <c r="A20" s="52" t="s">
        <v>121</v>
      </c>
      <c r="B20" s="75">
        <v>0</v>
      </c>
      <c r="C20" s="59">
        <v>63.03</v>
      </c>
      <c r="E20" s="24"/>
      <c r="F20" s="27"/>
      <c r="G20" s="27"/>
    </row>
    <row r="21" spans="1:8" s="54" customFormat="1" ht="25.5" x14ac:dyDescent="0.25">
      <c r="A21" s="52" t="s">
        <v>109</v>
      </c>
      <c r="B21" s="53">
        <v>-2271.4899999999998</v>
      </c>
      <c r="C21" s="59">
        <v>137995.98000000001</v>
      </c>
      <c r="E21" s="24"/>
      <c r="F21" s="27"/>
      <c r="G21" s="27"/>
    </row>
    <row r="22" spans="1:8" s="54" customFormat="1" ht="25.5" x14ac:dyDescent="0.25">
      <c r="A22" s="52" t="s">
        <v>110</v>
      </c>
      <c r="B22" s="53">
        <v>-7632.64</v>
      </c>
      <c r="C22" s="59">
        <v>327271.25</v>
      </c>
      <c r="E22" s="24"/>
      <c r="F22" s="27"/>
      <c r="G22" s="27"/>
    </row>
    <row r="23" spans="1:8" s="54" customFormat="1" ht="12.75" x14ac:dyDescent="0.25">
      <c r="A23" s="52" t="s">
        <v>111</v>
      </c>
      <c r="B23" s="59">
        <v>135756.84</v>
      </c>
      <c r="C23" s="59">
        <v>132916.68</v>
      </c>
      <c r="E23" s="24"/>
      <c r="F23" s="27"/>
      <c r="G23" s="27"/>
    </row>
    <row r="24" spans="1:8" s="54" customFormat="1" ht="12.75" x14ac:dyDescent="0.2">
      <c r="A24" s="52" t="s">
        <v>112</v>
      </c>
      <c r="B24" s="59">
        <v>0</v>
      </c>
      <c r="C24" s="59">
        <v>29836.84</v>
      </c>
      <c r="E24" s="24"/>
      <c r="F24" s="27"/>
      <c r="G24" s="27"/>
      <c r="H24" s="63"/>
    </row>
    <row r="25" spans="1:8" s="54" customFormat="1" ht="12.75" x14ac:dyDescent="0.2">
      <c r="A25" s="52" t="s">
        <v>313</v>
      </c>
      <c r="B25" s="53">
        <v>29119.56</v>
      </c>
      <c r="C25" s="59">
        <v>55866.32</v>
      </c>
      <c r="E25" s="24"/>
      <c r="F25" s="66"/>
      <c r="G25" s="66"/>
      <c r="H25" s="63"/>
    </row>
    <row r="26" spans="1:8" s="54" customFormat="1" ht="12.75" x14ac:dyDescent="0.2">
      <c r="A26" s="52" t="s">
        <v>314</v>
      </c>
      <c r="B26" s="53">
        <v>310800</v>
      </c>
      <c r="C26" s="59">
        <v>310800</v>
      </c>
      <c r="E26" s="24"/>
      <c r="F26" s="66"/>
      <c r="G26" s="66"/>
      <c r="H26" s="63"/>
    </row>
    <row r="27" spans="1:8" x14ac:dyDescent="0.25">
      <c r="A27" s="9" t="s">
        <v>122</v>
      </c>
      <c r="B27" s="19">
        <v>7683162.9499999993</v>
      </c>
      <c r="C27" s="19">
        <v>8079758.5200000005</v>
      </c>
      <c r="E27" s="25"/>
      <c r="F27" s="38"/>
      <c r="G27" s="38"/>
    </row>
    <row r="28" spans="1:8" ht="15" x14ac:dyDescent="0.25">
      <c r="B28" s="10"/>
      <c r="C28" s="54"/>
    </row>
    <row r="29" spans="1:8" x14ac:dyDescent="0.25">
      <c r="A29" s="16" t="s">
        <v>103</v>
      </c>
      <c r="B29" s="17" t="s">
        <v>124</v>
      </c>
      <c r="C29" s="67"/>
    </row>
    <row r="30" spans="1:8" s="54" customFormat="1" ht="12.75" x14ac:dyDescent="0.2">
      <c r="A30" s="52" t="s">
        <v>117</v>
      </c>
      <c r="B30" s="53">
        <v>1842968.4791999999</v>
      </c>
      <c r="C30" s="67"/>
      <c r="E30" s="24"/>
      <c r="F30" s="62"/>
      <c r="G30" s="63"/>
      <c r="H30" s="63"/>
    </row>
    <row r="31" spans="1:8" s="54" customFormat="1" ht="12.75" x14ac:dyDescent="0.2">
      <c r="A31" s="52" t="s">
        <v>125</v>
      </c>
      <c r="B31" s="53">
        <v>923775</v>
      </c>
      <c r="E31" s="24"/>
      <c r="F31" s="27"/>
      <c r="G31" s="63"/>
      <c r="H31" s="63"/>
    </row>
    <row r="32" spans="1:8" s="54" customFormat="1" ht="25.5" x14ac:dyDescent="0.2">
      <c r="A32" s="52" t="s">
        <v>99</v>
      </c>
      <c r="B32" s="53">
        <v>492952.68</v>
      </c>
      <c r="E32" s="24"/>
      <c r="F32" s="27"/>
      <c r="G32" s="63"/>
      <c r="H32" s="63"/>
    </row>
    <row r="33" spans="1:8" s="54" customFormat="1" ht="12.75" x14ac:dyDescent="0.2">
      <c r="A33" s="52" t="s">
        <v>114</v>
      </c>
      <c r="B33" s="53">
        <v>389466</v>
      </c>
      <c r="E33" s="24"/>
      <c r="F33" s="27"/>
      <c r="G33" s="63"/>
      <c r="H33" s="63"/>
    </row>
    <row r="34" spans="1:8" s="54" customFormat="1" ht="12.75" x14ac:dyDescent="0.2">
      <c r="A34" s="52" t="s">
        <v>276</v>
      </c>
      <c r="B34" s="53">
        <v>75667.679999999993</v>
      </c>
      <c r="E34" s="24"/>
      <c r="F34" s="27"/>
      <c r="G34" s="63"/>
      <c r="H34" s="63"/>
    </row>
    <row r="35" spans="1:8" s="54" customFormat="1" ht="12.75" x14ac:dyDescent="0.2">
      <c r="A35" s="52" t="s">
        <v>277</v>
      </c>
      <c r="B35" s="75">
        <v>0</v>
      </c>
      <c r="E35" s="24"/>
      <c r="F35" s="27"/>
      <c r="G35" s="63"/>
      <c r="H35" s="63"/>
    </row>
    <row r="36" spans="1:8" s="54" customFormat="1" ht="12.75" x14ac:dyDescent="0.2">
      <c r="A36" s="52" t="s">
        <v>278</v>
      </c>
      <c r="B36" s="53">
        <v>1466834.24</v>
      </c>
      <c r="E36" s="24"/>
      <c r="F36" s="27"/>
      <c r="G36" s="63"/>
      <c r="H36" s="63"/>
    </row>
    <row r="37" spans="1:8" s="54" customFormat="1" ht="12.75" x14ac:dyDescent="0.2">
      <c r="A37" s="52" t="s">
        <v>102</v>
      </c>
      <c r="B37" s="53">
        <v>0</v>
      </c>
      <c r="E37" s="24"/>
      <c r="F37" s="27"/>
      <c r="G37" s="63"/>
      <c r="H37" s="63"/>
    </row>
    <row r="38" spans="1:8" s="54" customFormat="1" ht="12.75" x14ac:dyDescent="0.2">
      <c r="A38" s="52" t="s">
        <v>279</v>
      </c>
      <c r="B38" s="53">
        <v>871291.08</v>
      </c>
      <c r="E38" s="24"/>
      <c r="F38" s="27"/>
      <c r="G38" s="63"/>
      <c r="H38" s="63"/>
    </row>
    <row r="39" spans="1:8" s="54" customFormat="1" ht="12.75" x14ac:dyDescent="0.2">
      <c r="A39" s="52" t="s">
        <v>280</v>
      </c>
      <c r="B39" s="75">
        <v>0</v>
      </c>
      <c r="E39" s="24"/>
      <c r="F39" s="27"/>
      <c r="G39" s="63"/>
      <c r="H39" s="63"/>
    </row>
    <row r="40" spans="1:8" s="54" customFormat="1" ht="12.75" x14ac:dyDescent="0.2">
      <c r="A40" s="56" t="s">
        <v>281</v>
      </c>
      <c r="B40" s="53">
        <v>0</v>
      </c>
      <c r="E40" s="24"/>
      <c r="F40" s="27"/>
      <c r="G40" s="63"/>
      <c r="H40" s="63"/>
    </row>
    <row r="41" spans="1:8" s="54" customFormat="1" ht="12.75" x14ac:dyDescent="0.2">
      <c r="A41" s="52" t="s">
        <v>302</v>
      </c>
      <c r="B41" s="53">
        <v>140471.48000000001</v>
      </c>
      <c r="E41" s="24"/>
      <c r="F41" s="27"/>
      <c r="G41" s="63"/>
      <c r="H41" s="63"/>
    </row>
    <row r="42" spans="1:8" s="54" customFormat="1" ht="25.5" x14ac:dyDescent="0.2">
      <c r="A42" s="52" t="s">
        <v>304</v>
      </c>
      <c r="B42" s="53">
        <v>83857.86</v>
      </c>
      <c r="E42" s="24"/>
      <c r="F42" s="27"/>
      <c r="G42" s="63"/>
      <c r="H42" s="63"/>
    </row>
    <row r="43" spans="1:8" s="54" customFormat="1" ht="12.75" x14ac:dyDescent="0.25">
      <c r="A43" s="58" t="s">
        <v>115</v>
      </c>
      <c r="B43" s="55">
        <v>0</v>
      </c>
      <c r="E43" s="24"/>
      <c r="F43" s="27"/>
    </row>
    <row r="44" spans="1:8" s="54" customFormat="1" ht="12.75" x14ac:dyDescent="0.2">
      <c r="A44" s="58" t="s">
        <v>127</v>
      </c>
      <c r="B44" s="55">
        <v>83857.760000000009</v>
      </c>
      <c r="F44" s="66"/>
      <c r="H44" s="63"/>
    </row>
    <row r="45" spans="1:8" s="54" customFormat="1" ht="12.75" x14ac:dyDescent="0.2">
      <c r="A45" s="52" t="s">
        <v>305</v>
      </c>
      <c r="B45" s="53">
        <v>107170.19</v>
      </c>
      <c r="E45" s="24"/>
      <c r="F45" s="27"/>
      <c r="H45" s="63"/>
    </row>
    <row r="46" spans="1:8" s="54" customFormat="1" ht="12.75" x14ac:dyDescent="0.2">
      <c r="A46" s="58" t="s">
        <v>306</v>
      </c>
      <c r="B46" s="55">
        <v>107170.19</v>
      </c>
      <c r="F46" s="27"/>
      <c r="H46" s="63"/>
    </row>
    <row r="47" spans="1:8" s="54" customFormat="1" ht="12.75" x14ac:dyDescent="0.2">
      <c r="A47" s="52" t="s">
        <v>307</v>
      </c>
      <c r="B47" s="53">
        <v>86104.8</v>
      </c>
      <c r="E47" s="24"/>
      <c r="F47" s="27"/>
      <c r="G47" s="63"/>
      <c r="H47" s="63"/>
    </row>
    <row r="48" spans="1:8" s="54" customFormat="1" ht="12.75" x14ac:dyDescent="0.2">
      <c r="A48" s="56" t="s">
        <v>308</v>
      </c>
      <c r="B48" s="57">
        <v>1953</v>
      </c>
      <c r="E48" s="24"/>
      <c r="F48" s="27"/>
      <c r="G48" s="63"/>
      <c r="H48" s="63"/>
    </row>
    <row r="49" spans="1:8" s="54" customFormat="1" ht="12.75" x14ac:dyDescent="0.2">
      <c r="A49" s="52" t="s">
        <v>309</v>
      </c>
      <c r="B49" s="53">
        <v>0</v>
      </c>
      <c r="E49" s="24"/>
      <c r="F49" s="27"/>
      <c r="H49" s="63"/>
    </row>
    <row r="50" spans="1:8" s="54" customFormat="1" ht="12.75" x14ac:dyDescent="0.2">
      <c r="A50" s="56" t="s">
        <v>310</v>
      </c>
      <c r="B50" s="53">
        <v>310800</v>
      </c>
      <c r="F50" s="66"/>
      <c r="H50" s="63"/>
    </row>
    <row r="51" spans="1:8" s="54" customFormat="1" ht="25.5" x14ac:dyDescent="0.2">
      <c r="A51" s="52" t="s">
        <v>311</v>
      </c>
      <c r="B51" s="53">
        <v>563726.59</v>
      </c>
      <c r="E51" s="24"/>
      <c r="F51" s="27"/>
      <c r="H51" s="63"/>
    </row>
    <row r="52" spans="1:8" ht="15" x14ac:dyDescent="0.25">
      <c r="A52" s="9" t="s">
        <v>126</v>
      </c>
      <c r="B52" s="18">
        <v>7357039.0792000005</v>
      </c>
      <c r="E52" s="31"/>
      <c r="F52" s="39"/>
      <c r="G52"/>
      <c r="H52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v>722719.44079999998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35433070866141736" bottom="0.15748031496062992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  <pageSetUpPr fitToPage="1"/>
  </sheetPr>
  <dimension ref="A1:DE98"/>
  <sheetViews>
    <sheetView tabSelected="1" zoomScale="85" zoomScaleNormal="85" workbookViewId="0">
      <pane xSplit="2" ySplit="2" topLeftCell="D3" activePane="bottomRight" state="frozen"/>
      <selection activeCell="A15" sqref="A15"/>
      <selection pane="topRight" activeCell="A15" sqref="A15"/>
      <selection pane="bottomLeft" activeCell="A15" sqref="A15"/>
      <selection pane="bottomRight" activeCell="D3" sqref="D3"/>
    </sheetView>
  </sheetViews>
  <sheetFormatPr defaultRowHeight="15" x14ac:dyDescent="0.25"/>
  <cols>
    <col min="1" max="1" width="4.28515625" style="85" customWidth="1"/>
    <col min="2" max="2" width="40.140625" style="86" customWidth="1"/>
    <col min="3" max="3" width="17.28515625" style="87" hidden="1" customWidth="1"/>
    <col min="4" max="4" width="15.85546875" style="87" customWidth="1"/>
    <col min="5" max="5" width="16.85546875" style="87" customWidth="1"/>
    <col min="6" max="6" width="17.140625" style="87" customWidth="1" collapsed="1"/>
    <col min="7" max="7" width="8" style="3" customWidth="1"/>
    <col min="8" max="16384" width="9.140625" style="3"/>
  </cols>
  <sheetData>
    <row r="1" spans="1:6" ht="31.5" customHeight="1" x14ac:dyDescent="0.25">
      <c r="A1" s="154" t="s">
        <v>460</v>
      </c>
      <c r="B1" s="154"/>
      <c r="C1" s="154"/>
      <c r="D1" s="154"/>
      <c r="E1" s="154"/>
      <c r="F1" s="154"/>
    </row>
    <row r="2" spans="1:6" s="73" customFormat="1" ht="40.5" customHeight="1" x14ac:dyDescent="0.25">
      <c r="A2" s="77" t="s">
        <v>95</v>
      </c>
      <c r="B2" s="74" t="s">
        <v>283</v>
      </c>
      <c r="C2" s="88" t="s">
        <v>128</v>
      </c>
      <c r="D2" s="88" t="s">
        <v>129</v>
      </c>
      <c r="E2" s="88" t="s">
        <v>130</v>
      </c>
      <c r="F2" s="88" t="s">
        <v>116</v>
      </c>
    </row>
    <row r="3" spans="1:6" x14ac:dyDescent="0.25">
      <c r="A3" s="77">
        <v>1</v>
      </c>
      <c r="B3" s="81" t="s">
        <v>0</v>
      </c>
      <c r="C3" s="59">
        <f>'1'!$B$27</f>
        <v>9595502.2599999998</v>
      </c>
      <c r="D3" s="59">
        <f>'1'!$C$27</f>
        <v>9701027.0200000014</v>
      </c>
      <c r="E3" s="59">
        <f>'1'!$B$52</f>
        <v>9195038.5999999996</v>
      </c>
      <c r="F3" s="59">
        <f t="shared" ref="F3:F34" si="0">D3-E3</f>
        <v>505988.42000000179</v>
      </c>
    </row>
    <row r="4" spans="1:6" x14ac:dyDescent="0.25">
      <c r="A4" s="82">
        <v>2</v>
      </c>
      <c r="B4" s="81" t="s">
        <v>1</v>
      </c>
      <c r="C4" s="59">
        <f>'2'!$B$27</f>
        <v>6149068.96</v>
      </c>
      <c r="D4" s="59">
        <f>'2'!$C$27</f>
        <v>6202221.1999999993</v>
      </c>
      <c r="E4" s="59">
        <f>'2'!$B$52</f>
        <v>5315829.5400000019</v>
      </c>
      <c r="F4" s="59">
        <f t="shared" si="0"/>
        <v>886391.65999999736</v>
      </c>
    </row>
    <row r="5" spans="1:6" x14ac:dyDescent="0.25">
      <c r="A5" s="77">
        <v>3</v>
      </c>
      <c r="B5" s="81" t="s">
        <v>2</v>
      </c>
      <c r="C5" s="59">
        <f>'3'!$B$27</f>
        <v>10084890.66</v>
      </c>
      <c r="D5" s="59">
        <f>'3'!$C$27</f>
        <v>9498337.4000000004</v>
      </c>
      <c r="E5" s="59">
        <f>'3'!$B$52</f>
        <v>9576422.0800999999</v>
      </c>
      <c r="F5" s="59">
        <f t="shared" si="0"/>
        <v>-78084.680099999532</v>
      </c>
    </row>
    <row r="6" spans="1:6" x14ac:dyDescent="0.25">
      <c r="A6" s="82">
        <v>4</v>
      </c>
      <c r="B6" s="81" t="s">
        <v>3</v>
      </c>
      <c r="C6" s="59">
        <f>'4'!$B$27</f>
        <v>8982861.620000001</v>
      </c>
      <c r="D6" s="59">
        <f>'4'!$C$27</f>
        <v>10309137.200000001</v>
      </c>
      <c r="E6" s="59">
        <f>'4'!$B$52</f>
        <v>8435126.9000000004</v>
      </c>
      <c r="F6" s="59">
        <f t="shared" si="0"/>
        <v>1874010.3000000007</v>
      </c>
    </row>
    <row r="7" spans="1:6" x14ac:dyDescent="0.25">
      <c r="A7" s="77">
        <v>5</v>
      </c>
      <c r="B7" s="81" t="s">
        <v>4</v>
      </c>
      <c r="C7" s="59">
        <f>'5'!$B$27</f>
        <v>8992047.6400000006</v>
      </c>
      <c r="D7" s="59">
        <f>'5'!$C$27</f>
        <v>7715009.459999999</v>
      </c>
      <c r="E7" s="59">
        <f>'5'!$B$52</f>
        <v>7363651</v>
      </c>
      <c r="F7" s="59">
        <f t="shared" si="0"/>
        <v>351358.45999999903</v>
      </c>
    </row>
    <row r="8" spans="1:6" x14ac:dyDescent="0.25">
      <c r="A8" s="82">
        <v>6</v>
      </c>
      <c r="B8" s="81" t="s">
        <v>5</v>
      </c>
      <c r="C8" s="59">
        <f>'6'!$B$27</f>
        <v>4558905.59</v>
      </c>
      <c r="D8" s="59">
        <f>'6'!$C$27</f>
        <v>4953780.12</v>
      </c>
      <c r="E8" s="59">
        <f>'6'!$B$52</f>
        <v>2959042.9800000004</v>
      </c>
      <c r="F8" s="59">
        <f t="shared" si="0"/>
        <v>1994737.1399999997</v>
      </c>
    </row>
    <row r="9" spans="1:6" x14ac:dyDescent="0.25">
      <c r="A9" s="77">
        <v>7</v>
      </c>
      <c r="B9" s="81" t="s">
        <v>6</v>
      </c>
      <c r="C9" s="59">
        <f>'7'!$B$27</f>
        <v>2306525.7200000002</v>
      </c>
      <c r="D9" s="59">
        <f>'7'!$C$27</f>
        <v>2167888.4799999995</v>
      </c>
      <c r="E9" s="59">
        <f>'7'!$B$52</f>
        <v>2177696.33</v>
      </c>
      <c r="F9" s="59">
        <f t="shared" si="0"/>
        <v>-9807.8500000005588</v>
      </c>
    </row>
    <row r="10" spans="1:6" x14ac:dyDescent="0.25">
      <c r="A10" s="82">
        <v>8</v>
      </c>
      <c r="B10" s="81" t="s">
        <v>7</v>
      </c>
      <c r="C10" s="59">
        <f>'8'!$B$27</f>
        <v>5551586.5700000012</v>
      </c>
      <c r="D10" s="59">
        <f>'8'!$C$27</f>
        <v>6518711.2600000007</v>
      </c>
      <c r="E10" s="59">
        <f>'8'!$B$52</f>
        <v>4932816.5899999989</v>
      </c>
      <c r="F10" s="59">
        <f t="shared" si="0"/>
        <v>1585894.6700000018</v>
      </c>
    </row>
    <row r="11" spans="1:6" x14ac:dyDescent="0.25">
      <c r="A11" s="77">
        <v>9</v>
      </c>
      <c r="B11" s="81" t="s">
        <v>8</v>
      </c>
      <c r="C11" s="59">
        <f>'9'!$B$27</f>
        <v>2470425.86</v>
      </c>
      <c r="D11" s="59">
        <f>'9'!$C$27</f>
        <v>2615735.15</v>
      </c>
      <c r="E11" s="59">
        <f>'9'!$B$52</f>
        <v>2115496.1399999997</v>
      </c>
      <c r="F11" s="59">
        <f t="shared" si="0"/>
        <v>500239.01000000024</v>
      </c>
    </row>
    <row r="12" spans="1:6" x14ac:dyDescent="0.25">
      <c r="A12" s="82">
        <v>10</v>
      </c>
      <c r="B12" s="81" t="s">
        <v>9</v>
      </c>
      <c r="C12" s="59">
        <f>'10'!$B$27</f>
        <v>2876921.68</v>
      </c>
      <c r="D12" s="59">
        <f>'10'!$C$27</f>
        <v>3114374.5600000005</v>
      </c>
      <c r="E12" s="59">
        <f>'10'!$B$52</f>
        <v>2277217.2999999998</v>
      </c>
      <c r="F12" s="59">
        <f t="shared" si="0"/>
        <v>837157.26000000071</v>
      </c>
    </row>
    <row r="13" spans="1:6" x14ac:dyDescent="0.25">
      <c r="A13" s="77">
        <v>11</v>
      </c>
      <c r="B13" s="81" t="s">
        <v>10</v>
      </c>
      <c r="C13" s="59">
        <f>'11'!$B$27</f>
        <v>18478943.970000003</v>
      </c>
      <c r="D13" s="59">
        <f>'11'!$C$27</f>
        <v>19577738.780000001</v>
      </c>
      <c r="E13" s="59">
        <f>'11'!$B$52</f>
        <v>17302216.308900002</v>
      </c>
      <c r="F13" s="59">
        <f t="shared" si="0"/>
        <v>2275522.4710999988</v>
      </c>
    </row>
    <row r="14" spans="1:6" x14ac:dyDescent="0.25">
      <c r="A14" s="82">
        <v>12</v>
      </c>
      <c r="B14" s="81" t="s">
        <v>11</v>
      </c>
      <c r="C14" s="59">
        <f>'12'!$B$27</f>
        <v>2791571.22</v>
      </c>
      <c r="D14" s="59">
        <f>'12'!$C$27</f>
        <v>3551096.1700000004</v>
      </c>
      <c r="E14" s="59">
        <f>'12'!$B$52</f>
        <v>2542400.6800000002</v>
      </c>
      <c r="F14" s="59">
        <f t="shared" si="0"/>
        <v>1008695.4900000002</v>
      </c>
    </row>
    <row r="15" spans="1:6" x14ac:dyDescent="0.25">
      <c r="A15" s="77">
        <v>13</v>
      </c>
      <c r="B15" s="81" t="s">
        <v>12</v>
      </c>
      <c r="C15" s="59">
        <f>'13'!$B$27</f>
        <v>4085007.1300000004</v>
      </c>
      <c r="D15" s="59">
        <f>'13'!$C$27</f>
        <v>4408214.9499999993</v>
      </c>
      <c r="E15" s="59">
        <f>'13'!$B$52</f>
        <v>3936691.6900000004</v>
      </c>
      <c r="F15" s="59">
        <f t="shared" si="0"/>
        <v>471523.25999999885</v>
      </c>
    </row>
    <row r="16" spans="1:6" x14ac:dyDescent="0.25">
      <c r="A16" s="82">
        <v>14</v>
      </c>
      <c r="B16" s="81" t="s">
        <v>13</v>
      </c>
      <c r="C16" s="59">
        <f>'14'!$B$27</f>
        <v>8027881.2299999995</v>
      </c>
      <c r="D16" s="59">
        <f>'14'!$C$27</f>
        <v>7753807.9900000002</v>
      </c>
      <c r="E16" s="59">
        <f>'14'!$B$52</f>
        <v>6850572.46</v>
      </c>
      <c r="F16" s="59">
        <f t="shared" si="0"/>
        <v>903235.53000000026</v>
      </c>
    </row>
    <row r="17" spans="1:6" x14ac:dyDescent="0.25">
      <c r="A17" s="77">
        <v>15</v>
      </c>
      <c r="B17" s="81" t="s">
        <v>14</v>
      </c>
      <c r="C17" s="59">
        <f>'15'!$B$27</f>
        <v>8995957.2599999998</v>
      </c>
      <c r="D17" s="59">
        <f>'15'!$C$27</f>
        <v>8848055.8300000001</v>
      </c>
      <c r="E17" s="59">
        <f>'15'!$B$52</f>
        <v>8039381.29</v>
      </c>
      <c r="F17" s="59">
        <f t="shared" si="0"/>
        <v>808674.54</v>
      </c>
    </row>
    <row r="18" spans="1:6" x14ac:dyDescent="0.25">
      <c r="A18" s="82">
        <v>16</v>
      </c>
      <c r="B18" s="81" t="s">
        <v>15</v>
      </c>
      <c r="C18" s="59">
        <f>'16'!$B$27</f>
        <v>9226519.5600000005</v>
      </c>
      <c r="D18" s="59">
        <f>'16'!$C$27</f>
        <v>9377253.6999999974</v>
      </c>
      <c r="E18" s="59">
        <f>'16'!$B$52</f>
        <v>10184685.639699999</v>
      </c>
      <c r="F18" s="59">
        <f t="shared" si="0"/>
        <v>-807431.93970000185</v>
      </c>
    </row>
    <row r="19" spans="1:6" x14ac:dyDescent="0.25">
      <c r="A19" s="77">
        <v>17</v>
      </c>
      <c r="B19" s="83" t="s">
        <v>16</v>
      </c>
      <c r="C19" s="59">
        <f>'17'!$B$27</f>
        <v>7683162.9499999993</v>
      </c>
      <c r="D19" s="59">
        <f>'17'!$C$27</f>
        <v>8079758.5200000005</v>
      </c>
      <c r="E19" s="59">
        <f>'17'!$B$52</f>
        <v>7357039.0792000005</v>
      </c>
      <c r="F19" s="59">
        <f t="shared" si="0"/>
        <v>722719.44079999998</v>
      </c>
    </row>
    <row r="20" spans="1:6" x14ac:dyDescent="0.25">
      <c r="A20" s="82">
        <v>18</v>
      </c>
      <c r="B20" s="79" t="s">
        <v>17</v>
      </c>
      <c r="C20" s="59">
        <f>'18'!$B$27</f>
        <v>8378240.5300000003</v>
      </c>
      <c r="D20" s="59">
        <f>'18'!$C$27</f>
        <v>8230030.3699999992</v>
      </c>
      <c r="E20" s="59">
        <f>'18'!$B$52</f>
        <v>9628526.9101000018</v>
      </c>
      <c r="F20" s="59">
        <f t="shared" si="0"/>
        <v>-1398496.5401000027</v>
      </c>
    </row>
    <row r="21" spans="1:6" x14ac:dyDescent="0.25">
      <c r="A21" s="77">
        <v>19</v>
      </c>
      <c r="B21" s="79" t="s">
        <v>18</v>
      </c>
      <c r="C21" s="59">
        <f>'19'!$B$27</f>
        <v>5698873.5599999996</v>
      </c>
      <c r="D21" s="59">
        <f>'19'!$C$27</f>
        <v>5557408.9699999997</v>
      </c>
      <c r="E21" s="59">
        <f>'19'!$B$52</f>
        <v>5170602.57</v>
      </c>
      <c r="F21" s="59">
        <f t="shared" si="0"/>
        <v>386806.39999999944</v>
      </c>
    </row>
    <row r="22" spans="1:6" x14ac:dyDescent="0.25">
      <c r="A22" s="82">
        <v>20</v>
      </c>
      <c r="B22" s="79" t="s">
        <v>19</v>
      </c>
      <c r="C22" s="59">
        <f>'20'!$B$27</f>
        <v>10712791.100000001</v>
      </c>
      <c r="D22" s="59">
        <f>'20'!$C$27</f>
        <v>11911548.050000003</v>
      </c>
      <c r="E22" s="59">
        <f>'20'!$B$52</f>
        <v>9260823.6199999992</v>
      </c>
      <c r="F22" s="59">
        <f t="shared" si="0"/>
        <v>2650724.4300000034</v>
      </c>
    </row>
    <row r="23" spans="1:6" x14ac:dyDescent="0.25">
      <c r="A23" s="77">
        <v>21</v>
      </c>
      <c r="B23" s="79" t="s">
        <v>20</v>
      </c>
      <c r="C23" s="59">
        <f>'21'!$B$27</f>
        <v>2774592.8000000003</v>
      </c>
      <c r="D23" s="59">
        <f>'21'!$C$27</f>
        <v>3049732.26</v>
      </c>
      <c r="E23" s="59">
        <f>'21'!$B$52</f>
        <v>2469051.2300000004</v>
      </c>
      <c r="F23" s="59">
        <f t="shared" si="0"/>
        <v>580681.02999999933</v>
      </c>
    </row>
    <row r="24" spans="1:6" x14ac:dyDescent="0.25">
      <c r="A24" s="82">
        <v>22</v>
      </c>
      <c r="B24" s="79" t="s">
        <v>21</v>
      </c>
      <c r="C24" s="59">
        <f>'22'!$B$27</f>
        <v>1723460.96</v>
      </c>
      <c r="D24" s="59">
        <f>'22'!$C$27</f>
        <v>1824865.4100000001</v>
      </c>
      <c r="E24" s="59">
        <f>'22'!$B$52</f>
        <v>2063528.64</v>
      </c>
      <c r="F24" s="59">
        <f t="shared" si="0"/>
        <v>-238663.22999999975</v>
      </c>
    </row>
    <row r="25" spans="1:6" ht="14.25" customHeight="1" x14ac:dyDescent="0.25">
      <c r="A25" s="77">
        <v>23</v>
      </c>
      <c r="B25" s="79" t="s">
        <v>22</v>
      </c>
      <c r="C25" s="59">
        <f>'23'!$B$27</f>
        <v>14299420.439999999</v>
      </c>
      <c r="D25" s="59">
        <f>'23'!$C$27</f>
        <v>15906916.33</v>
      </c>
      <c r="E25" s="59">
        <f>'23'!$B$52</f>
        <v>12775882.659999998</v>
      </c>
      <c r="F25" s="59">
        <f t="shared" si="0"/>
        <v>3131033.6700000018</v>
      </c>
    </row>
    <row r="26" spans="1:6" x14ac:dyDescent="0.25">
      <c r="A26" s="82">
        <v>24</v>
      </c>
      <c r="B26" s="79" t="s">
        <v>23</v>
      </c>
      <c r="C26" s="59">
        <f>'24'!$B$27</f>
        <v>10949042.180000002</v>
      </c>
      <c r="D26" s="59">
        <f>'24'!$C$27</f>
        <v>10945535.600000001</v>
      </c>
      <c r="E26" s="59">
        <f>'24'!$B$52</f>
        <v>11441603.810000001</v>
      </c>
      <c r="F26" s="59">
        <f t="shared" si="0"/>
        <v>-496068.20999999903</v>
      </c>
    </row>
    <row r="27" spans="1:6" ht="14.25" customHeight="1" x14ac:dyDescent="0.25">
      <c r="A27" s="77">
        <v>25</v>
      </c>
      <c r="B27" s="79" t="s">
        <v>24</v>
      </c>
      <c r="C27" s="59">
        <f>'25'!$B$27</f>
        <v>12066300.599999998</v>
      </c>
      <c r="D27" s="59">
        <f>'25'!$C$27</f>
        <v>14211653.539999999</v>
      </c>
      <c r="E27" s="59">
        <f>'25'!$B$52</f>
        <v>11343469.75</v>
      </c>
      <c r="F27" s="59">
        <f t="shared" si="0"/>
        <v>2868183.7899999991</v>
      </c>
    </row>
    <row r="28" spans="1:6" x14ac:dyDescent="0.25">
      <c r="A28" s="82">
        <v>26</v>
      </c>
      <c r="B28" s="79" t="s">
        <v>25</v>
      </c>
      <c r="C28" s="59">
        <f>'26'!$B$27</f>
        <v>27590968.539999995</v>
      </c>
      <c r="D28" s="59">
        <f>'26'!$C$27</f>
        <v>30288665.579999998</v>
      </c>
      <c r="E28" s="59">
        <f>'26'!$B$52</f>
        <v>28107751.559999999</v>
      </c>
      <c r="F28" s="59">
        <f t="shared" si="0"/>
        <v>2180914.0199999996</v>
      </c>
    </row>
    <row r="29" spans="1:6" x14ac:dyDescent="0.25">
      <c r="A29" s="77">
        <v>27</v>
      </c>
      <c r="B29" s="79" t="s">
        <v>26</v>
      </c>
      <c r="C29" s="59">
        <f>'27'!$B$27</f>
        <v>13648406.630000001</v>
      </c>
      <c r="D29" s="59">
        <f>'27'!$C$27</f>
        <v>15602272.66</v>
      </c>
      <c r="E29" s="59">
        <f>'27'!$B$52</f>
        <v>12819021.949999999</v>
      </c>
      <c r="F29" s="59">
        <f t="shared" si="0"/>
        <v>2783250.7100000009</v>
      </c>
    </row>
    <row r="30" spans="1:6" x14ac:dyDescent="0.25">
      <c r="A30" s="82">
        <v>28</v>
      </c>
      <c r="B30" s="79" t="s">
        <v>27</v>
      </c>
      <c r="C30" s="59">
        <f>'28'!$B$27</f>
        <v>5933721.9800000004</v>
      </c>
      <c r="D30" s="59">
        <f>'28'!$C$27</f>
        <v>6480545.0199999996</v>
      </c>
      <c r="E30" s="59">
        <f>'28'!$B$52</f>
        <v>5428689.5600000005</v>
      </c>
      <c r="F30" s="59">
        <f t="shared" si="0"/>
        <v>1051855.459999999</v>
      </c>
    </row>
    <row r="31" spans="1:6" x14ac:dyDescent="0.25">
      <c r="A31" s="77">
        <v>29</v>
      </c>
      <c r="B31" s="79" t="s">
        <v>28</v>
      </c>
      <c r="C31" s="59">
        <f>'29'!$B$27</f>
        <v>41896151.449999996</v>
      </c>
      <c r="D31" s="59">
        <f>'29'!$C$27</f>
        <v>42213982.859999992</v>
      </c>
      <c r="E31" s="59">
        <f>'29'!$B$52</f>
        <v>41173180.028499998</v>
      </c>
      <c r="F31" s="59">
        <f t="shared" si="0"/>
        <v>1040802.8314999938</v>
      </c>
    </row>
    <row r="32" spans="1:6" x14ac:dyDescent="0.25">
      <c r="A32" s="82">
        <v>30</v>
      </c>
      <c r="B32" s="79" t="s">
        <v>29</v>
      </c>
      <c r="C32" s="59">
        <f>'30'!$B$27</f>
        <v>30504821.259999998</v>
      </c>
      <c r="D32" s="59">
        <f>'30'!$C$27</f>
        <v>30756658.5</v>
      </c>
      <c r="E32" s="59">
        <f>'30'!$B$52</f>
        <v>30955673.329500001</v>
      </c>
      <c r="F32" s="59">
        <f t="shared" si="0"/>
        <v>-199014.82950000092</v>
      </c>
    </row>
    <row r="33" spans="1:6" x14ac:dyDescent="0.25">
      <c r="A33" s="77">
        <v>31</v>
      </c>
      <c r="B33" s="79" t="s">
        <v>30</v>
      </c>
      <c r="C33" s="59">
        <f>'31'!$B$27</f>
        <v>8883880.8599999994</v>
      </c>
      <c r="D33" s="59">
        <f>'31'!$C$27</f>
        <v>8329981.6000000015</v>
      </c>
      <c r="E33" s="59">
        <f>'31'!$B$52</f>
        <v>8219114.8298000004</v>
      </c>
      <c r="F33" s="59">
        <f t="shared" si="0"/>
        <v>110866.77020000108</v>
      </c>
    </row>
    <row r="34" spans="1:6" x14ac:dyDescent="0.25">
      <c r="A34" s="82">
        <v>32</v>
      </c>
      <c r="B34" s="79" t="s">
        <v>31</v>
      </c>
      <c r="C34" s="59">
        <f>'32'!$B$27</f>
        <v>44176952.589999996</v>
      </c>
      <c r="D34" s="59">
        <f>'32'!$C$27</f>
        <v>41559473.829999998</v>
      </c>
      <c r="E34" s="59">
        <f>'32'!$B$52</f>
        <v>43722623.768500008</v>
      </c>
      <c r="F34" s="59">
        <f t="shared" si="0"/>
        <v>-2163149.9385000095</v>
      </c>
    </row>
    <row r="35" spans="1:6" x14ac:dyDescent="0.25">
      <c r="A35" s="77">
        <v>33</v>
      </c>
      <c r="B35" s="79" t="s">
        <v>32</v>
      </c>
      <c r="C35" s="59">
        <f>'33'!$B$27</f>
        <v>31759816.009999998</v>
      </c>
      <c r="D35" s="59">
        <f>'33'!$C$27</f>
        <v>30487917.629999999</v>
      </c>
      <c r="E35" s="59">
        <f>'33'!$B$52</f>
        <v>31489504.3079</v>
      </c>
      <c r="F35" s="59">
        <f t="shared" ref="F35:F66" si="1">D35-E35</f>
        <v>-1001586.6779000014</v>
      </c>
    </row>
    <row r="36" spans="1:6" x14ac:dyDescent="0.25">
      <c r="A36" s="82">
        <v>34</v>
      </c>
      <c r="B36" s="79" t="s">
        <v>33</v>
      </c>
      <c r="C36" s="59">
        <f>'34'!$B$27</f>
        <v>2586177.0699999998</v>
      </c>
      <c r="D36" s="59">
        <f>'34'!$C$27</f>
        <v>3061506.23</v>
      </c>
      <c r="E36" s="59">
        <f>'34'!$B$52</f>
        <v>4352188.6099999994</v>
      </c>
      <c r="F36" s="59">
        <f t="shared" si="1"/>
        <v>-1290682.3799999994</v>
      </c>
    </row>
    <row r="37" spans="1:6" x14ac:dyDescent="0.25">
      <c r="A37" s="77">
        <v>35</v>
      </c>
      <c r="B37" s="79" t="s">
        <v>34</v>
      </c>
      <c r="C37" s="59">
        <f>'35'!$B$27</f>
        <v>2313266</v>
      </c>
      <c r="D37" s="59">
        <f>'35'!$C$27</f>
        <v>2738145.23</v>
      </c>
      <c r="E37" s="59">
        <f>'35'!$B$52</f>
        <v>2192437.83</v>
      </c>
      <c r="F37" s="59">
        <f t="shared" si="1"/>
        <v>545707.39999999991</v>
      </c>
    </row>
    <row r="38" spans="1:6" x14ac:dyDescent="0.25">
      <c r="A38" s="82">
        <v>36</v>
      </c>
      <c r="B38" s="80" t="s">
        <v>35</v>
      </c>
      <c r="C38" s="59">
        <f>'36'!$B$27</f>
        <v>13485055.77</v>
      </c>
      <c r="D38" s="59">
        <f>'36'!$C$27</f>
        <v>14278792.950000003</v>
      </c>
      <c r="E38" s="59">
        <f>'36'!$B$52</f>
        <v>15575603.300000001</v>
      </c>
      <c r="F38" s="59">
        <f t="shared" si="1"/>
        <v>-1296810.3499999978</v>
      </c>
    </row>
    <row r="39" spans="1:6" x14ac:dyDescent="0.25">
      <c r="A39" s="77">
        <v>37</v>
      </c>
      <c r="B39" s="79" t="s">
        <v>36</v>
      </c>
      <c r="C39" s="59">
        <f>'37'!$B$27</f>
        <v>4041949.22</v>
      </c>
      <c r="D39" s="59">
        <f>'37'!$C$27</f>
        <v>4305356.5599999996</v>
      </c>
      <c r="E39" s="59">
        <f>'37'!$B$52</f>
        <v>4005635.82</v>
      </c>
      <c r="F39" s="59">
        <f t="shared" si="1"/>
        <v>299720.73999999976</v>
      </c>
    </row>
    <row r="40" spans="1:6" x14ac:dyDescent="0.25">
      <c r="A40" s="82">
        <v>38</v>
      </c>
      <c r="B40" s="79" t="s">
        <v>37</v>
      </c>
      <c r="C40" s="59">
        <f>'38'!$B$27</f>
        <v>25581204.739999995</v>
      </c>
      <c r="D40" s="59">
        <f>'38'!$C$27</f>
        <v>27150790.819999997</v>
      </c>
      <c r="E40" s="59">
        <f>'38'!$B$52</f>
        <v>25657415.319299996</v>
      </c>
      <c r="F40" s="59">
        <f t="shared" si="1"/>
        <v>1493375.5007000007</v>
      </c>
    </row>
    <row r="41" spans="1:6" x14ac:dyDescent="0.25">
      <c r="A41" s="77">
        <v>39</v>
      </c>
      <c r="B41" s="79" t="s">
        <v>38</v>
      </c>
      <c r="C41" s="59">
        <f>'39'!$B$27</f>
        <v>40020254.519999996</v>
      </c>
      <c r="D41" s="59">
        <f>'39'!$C$27</f>
        <v>47094262.910000004</v>
      </c>
      <c r="E41" s="59">
        <f>'39'!$B$52</f>
        <v>35367440.469999991</v>
      </c>
      <c r="F41" s="59">
        <f t="shared" si="1"/>
        <v>11726822.440000013</v>
      </c>
    </row>
    <row r="42" spans="1:6" x14ac:dyDescent="0.25">
      <c r="A42" s="82">
        <v>40</v>
      </c>
      <c r="B42" s="79" t="s">
        <v>39</v>
      </c>
      <c r="C42" s="59">
        <f>'40'!$B$27</f>
        <v>9537961.7899999991</v>
      </c>
      <c r="D42" s="59">
        <f>'40'!$C$27</f>
        <v>10919809.070000002</v>
      </c>
      <c r="E42" s="59">
        <f>'40'!$B$52</f>
        <v>10663812.709999999</v>
      </c>
      <c r="F42" s="59">
        <f t="shared" si="1"/>
        <v>255996.36000000313</v>
      </c>
    </row>
    <row r="43" spans="1:6" x14ac:dyDescent="0.25">
      <c r="A43" s="77">
        <v>41</v>
      </c>
      <c r="B43" s="79" t="s">
        <v>40</v>
      </c>
      <c r="C43" s="59">
        <f>'41'!$B$27</f>
        <v>9788400.2999999989</v>
      </c>
      <c r="D43" s="59">
        <f>'41'!$C$27</f>
        <v>11948766.970000001</v>
      </c>
      <c r="E43" s="59">
        <f>'41'!$B$52</f>
        <v>12410155.199999997</v>
      </c>
      <c r="F43" s="59">
        <f t="shared" si="1"/>
        <v>-461388.22999999672</v>
      </c>
    </row>
    <row r="44" spans="1:6" x14ac:dyDescent="0.25">
      <c r="A44" s="82">
        <v>42</v>
      </c>
      <c r="B44" s="79" t="s">
        <v>41</v>
      </c>
      <c r="C44" s="59">
        <f>'42'!$B$27</f>
        <v>3987118.9699999988</v>
      </c>
      <c r="D44" s="59">
        <f>'42'!$C$27</f>
        <v>4573746.6500000004</v>
      </c>
      <c r="E44" s="59">
        <f>'42'!$B$52</f>
        <v>6662146.0200000005</v>
      </c>
      <c r="F44" s="59">
        <f t="shared" si="1"/>
        <v>-2088399.37</v>
      </c>
    </row>
    <row r="45" spans="1:6" x14ac:dyDescent="0.25">
      <c r="A45" s="77">
        <v>43</v>
      </c>
      <c r="B45" s="79" t="s">
        <v>42</v>
      </c>
      <c r="C45" s="59">
        <f>'43'!$B$27</f>
        <v>42644594.490000002</v>
      </c>
      <c r="D45" s="59">
        <f>'43'!$C$27</f>
        <v>41562366.50999999</v>
      </c>
      <c r="E45" s="59">
        <f>'43'!$B$52</f>
        <v>47276746.009999998</v>
      </c>
      <c r="F45" s="59">
        <f t="shared" si="1"/>
        <v>-5714379.5000000075</v>
      </c>
    </row>
    <row r="46" spans="1:6" x14ac:dyDescent="0.25">
      <c r="A46" s="82">
        <v>44</v>
      </c>
      <c r="B46" s="79" t="s">
        <v>43</v>
      </c>
      <c r="C46" s="59">
        <f>'44'!$B$27</f>
        <v>15241453.559999999</v>
      </c>
      <c r="D46" s="59">
        <f>'44'!$C$27</f>
        <v>16669242.32</v>
      </c>
      <c r="E46" s="59">
        <f>'44'!$B$52</f>
        <v>13742265.389999999</v>
      </c>
      <c r="F46" s="59">
        <f t="shared" si="1"/>
        <v>2926976.9300000016</v>
      </c>
    </row>
    <row r="47" spans="1:6" x14ac:dyDescent="0.25">
      <c r="A47" s="77">
        <v>45</v>
      </c>
      <c r="B47" s="79" t="s">
        <v>44</v>
      </c>
      <c r="C47" s="59">
        <f>'45'!$B$27</f>
        <v>9625147.9800000004</v>
      </c>
      <c r="D47" s="59">
        <f>'45'!$C$27</f>
        <v>11293795.059999999</v>
      </c>
      <c r="E47" s="59">
        <f>'45'!$B$52</f>
        <v>8119028</v>
      </c>
      <c r="F47" s="59">
        <f t="shared" si="1"/>
        <v>3174767.0599999987</v>
      </c>
    </row>
    <row r="48" spans="1:6" x14ac:dyDescent="0.25">
      <c r="A48" s="82">
        <v>46</v>
      </c>
      <c r="B48" s="79" t="s">
        <v>45</v>
      </c>
      <c r="C48" s="59">
        <f>'46'!$B$27</f>
        <v>16415840.219999999</v>
      </c>
      <c r="D48" s="59">
        <f>'46'!$C$27</f>
        <v>19356376.98</v>
      </c>
      <c r="E48" s="59">
        <f>'46'!$B$52</f>
        <v>13908764.049999999</v>
      </c>
      <c r="F48" s="59">
        <f t="shared" si="1"/>
        <v>5447612.9300000016</v>
      </c>
    </row>
    <row r="49" spans="1:6" x14ac:dyDescent="0.25">
      <c r="A49" s="77">
        <v>47</v>
      </c>
      <c r="B49" s="79" t="s">
        <v>46</v>
      </c>
      <c r="C49" s="59">
        <f>'47'!$B$27</f>
        <v>10878551.110000003</v>
      </c>
      <c r="D49" s="59">
        <f>'47'!$C$27</f>
        <v>12119679.439999998</v>
      </c>
      <c r="E49" s="59">
        <f>'47'!$B$52</f>
        <v>9188318.6100000013</v>
      </c>
      <c r="F49" s="59">
        <f t="shared" si="1"/>
        <v>2931360.8299999963</v>
      </c>
    </row>
    <row r="50" spans="1:6" x14ac:dyDescent="0.25">
      <c r="A50" s="82">
        <v>48</v>
      </c>
      <c r="B50" s="79" t="s">
        <v>47</v>
      </c>
      <c r="C50" s="59">
        <f>'48'!$B$27</f>
        <v>7104113.3499999996</v>
      </c>
      <c r="D50" s="59">
        <f>'48'!$C$27</f>
        <v>7259440.379999999</v>
      </c>
      <c r="E50" s="59">
        <f>'48'!$B$52</f>
        <v>6200406.1999999993</v>
      </c>
      <c r="F50" s="59">
        <f t="shared" si="1"/>
        <v>1059034.1799999997</v>
      </c>
    </row>
    <row r="51" spans="1:6" x14ac:dyDescent="0.25">
      <c r="A51" s="77">
        <v>49</v>
      </c>
      <c r="B51" s="80" t="s">
        <v>92</v>
      </c>
      <c r="C51" s="59">
        <f>'49'!$B$27</f>
        <v>8026031.580000001</v>
      </c>
      <c r="D51" s="59">
        <f>'49'!$C$27</f>
        <v>9062980.8099999987</v>
      </c>
      <c r="E51" s="59">
        <f>'49'!$B$52</f>
        <v>7104449.0900000008</v>
      </c>
      <c r="F51" s="59">
        <f t="shared" si="1"/>
        <v>1958531.7199999979</v>
      </c>
    </row>
    <row r="52" spans="1:6" x14ac:dyDescent="0.25">
      <c r="A52" s="82">
        <v>50</v>
      </c>
      <c r="B52" s="79" t="s">
        <v>48</v>
      </c>
      <c r="C52" s="59">
        <f>'50'!$B$27</f>
        <v>28295703.349999998</v>
      </c>
      <c r="D52" s="59">
        <f>'50'!$C$27</f>
        <v>27654401.719999999</v>
      </c>
      <c r="E52" s="59">
        <f>'50'!$B$52</f>
        <v>26174344.758400001</v>
      </c>
      <c r="F52" s="59">
        <f t="shared" si="1"/>
        <v>1480056.9615999982</v>
      </c>
    </row>
    <row r="53" spans="1:6" x14ac:dyDescent="0.25">
      <c r="A53" s="77">
        <v>51</v>
      </c>
      <c r="B53" s="79" t="s">
        <v>49</v>
      </c>
      <c r="C53" s="59">
        <f>'51'!$B$27</f>
        <v>32075745</v>
      </c>
      <c r="D53" s="59">
        <f>'51'!$C$27</f>
        <v>30271319.390000001</v>
      </c>
      <c r="E53" s="59">
        <f>'51'!$B$52</f>
        <v>30538183.8495</v>
      </c>
      <c r="F53" s="59">
        <f t="shared" si="1"/>
        <v>-266864.45949999988</v>
      </c>
    </row>
    <row r="54" spans="1:6" x14ac:dyDescent="0.25">
      <c r="A54" s="82">
        <v>52</v>
      </c>
      <c r="B54" s="79" t="s">
        <v>50</v>
      </c>
      <c r="C54" s="59">
        <f>'52'!$B$27</f>
        <v>5037162.2799999993</v>
      </c>
      <c r="D54" s="59">
        <f>'52'!$C$27</f>
        <v>5875675.25</v>
      </c>
      <c r="E54" s="59">
        <f>'52'!$B$52</f>
        <v>4691171.71</v>
      </c>
      <c r="F54" s="59">
        <f t="shared" si="1"/>
        <v>1184503.54</v>
      </c>
    </row>
    <row r="55" spans="1:6" x14ac:dyDescent="0.25">
      <c r="A55" s="77">
        <v>53</v>
      </c>
      <c r="B55" s="79" t="s">
        <v>51</v>
      </c>
      <c r="C55" s="59">
        <f>'53'!$B$27</f>
        <v>23979041.440000001</v>
      </c>
      <c r="D55" s="59">
        <f>'53'!$C$27</f>
        <v>23042299.550000004</v>
      </c>
      <c r="E55" s="59">
        <f>'53'!$B$52</f>
        <v>21850170.9802</v>
      </c>
      <c r="F55" s="59">
        <f t="shared" si="1"/>
        <v>1192128.5698000044</v>
      </c>
    </row>
    <row r="56" spans="1:6" x14ac:dyDescent="0.25">
      <c r="A56" s="82">
        <v>54</v>
      </c>
      <c r="B56" s="79" t="s">
        <v>52</v>
      </c>
      <c r="C56" s="59">
        <f>'54'!$B$27</f>
        <v>8639017.5199999996</v>
      </c>
      <c r="D56" s="59">
        <f>'54'!$C$27</f>
        <v>8484463.6400000006</v>
      </c>
      <c r="E56" s="59">
        <f>'54'!$B$52</f>
        <v>8436081.6799000017</v>
      </c>
      <c r="F56" s="59">
        <f t="shared" si="1"/>
        <v>48381.960099998862</v>
      </c>
    </row>
    <row r="57" spans="1:6" ht="14.25" customHeight="1" x14ac:dyDescent="0.25">
      <c r="A57" s="77">
        <v>55</v>
      </c>
      <c r="B57" s="79" t="s">
        <v>53</v>
      </c>
      <c r="C57" s="59">
        <f>'55'!$B$27</f>
        <v>12820755.43</v>
      </c>
      <c r="D57" s="59">
        <f>'55'!$C$27</f>
        <v>14616647.600000001</v>
      </c>
      <c r="E57" s="59">
        <f>'55'!$B$52</f>
        <v>11980458.59</v>
      </c>
      <c r="F57" s="59">
        <f t="shared" si="1"/>
        <v>2636189.0100000016</v>
      </c>
    </row>
    <row r="58" spans="1:6" x14ac:dyDescent="0.25">
      <c r="A58" s="82">
        <v>56</v>
      </c>
      <c r="B58" s="79" t="s">
        <v>54</v>
      </c>
      <c r="C58" s="59">
        <f>'56'!$B$27</f>
        <v>18637045.200000003</v>
      </c>
      <c r="D58" s="59">
        <f>'56'!$C$27</f>
        <v>19336954.560000002</v>
      </c>
      <c r="E58" s="59">
        <f>'56'!$B$52</f>
        <v>17387406.059099998</v>
      </c>
      <c r="F58" s="59">
        <f t="shared" si="1"/>
        <v>1949548.5009000041</v>
      </c>
    </row>
    <row r="59" spans="1:6" x14ac:dyDescent="0.25">
      <c r="A59" s="77">
        <v>57</v>
      </c>
      <c r="B59" s="79" t="s">
        <v>55</v>
      </c>
      <c r="C59" s="59">
        <f>'57'!$B$27</f>
        <v>9556711.0300000031</v>
      </c>
      <c r="D59" s="59">
        <f>'57'!$C$27</f>
        <v>9421410.6800000016</v>
      </c>
      <c r="E59" s="59">
        <f>'57'!$B$52</f>
        <v>8677801.3698000014</v>
      </c>
      <c r="F59" s="59">
        <f t="shared" si="1"/>
        <v>743609.31020000018</v>
      </c>
    </row>
    <row r="60" spans="1:6" x14ac:dyDescent="0.25">
      <c r="A60" s="82">
        <v>58</v>
      </c>
      <c r="B60" s="79" t="s">
        <v>56</v>
      </c>
      <c r="C60" s="59">
        <f>'58'!$B$27</f>
        <v>8136222.25</v>
      </c>
      <c r="D60" s="59">
        <f>'58'!$C$27</f>
        <v>8280090.0699999994</v>
      </c>
      <c r="E60" s="59">
        <f>'58'!$B$52</f>
        <v>7443942.2297</v>
      </c>
      <c r="F60" s="59">
        <f t="shared" si="1"/>
        <v>836147.84029999934</v>
      </c>
    </row>
    <row r="61" spans="1:6" x14ac:dyDescent="0.25">
      <c r="A61" s="77">
        <v>59</v>
      </c>
      <c r="B61" s="79" t="s">
        <v>57</v>
      </c>
      <c r="C61" s="59">
        <f>'59'!$B$27</f>
        <v>5443462.5599999996</v>
      </c>
      <c r="D61" s="59">
        <f>'59'!$C$27</f>
        <v>6430939.3600000003</v>
      </c>
      <c r="E61" s="59">
        <f>'59'!$B$52</f>
        <v>4927997.4100000011</v>
      </c>
      <c r="F61" s="59">
        <f t="shared" si="1"/>
        <v>1502941.9499999993</v>
      </c>
    </row>
    <row r="62" spans="1:6" x14ac:dyDescent="0.25">
      <c r="A62" s="82">
        <v>60</v>
      </c>
      <c r="B62" s="79" t="s">
        <v>58</v>
      </c>
      <c r="C62" s="59">
        <f>'60'!$B$27</f>
        <v>33979251.589999996</v>
      </c>
      <c r="D62" s="59">
        <f>'60'!$C$27</f>
        <v>34287700.200000003</v>
      </c>
      <c r="E62" s="59">
        <f>'60'!$B$52</f>
        <v>32290833.619300004</v>
      </c>
      <c r="F62" s="59">
        <f t="shared" si="1"/>
        <v>1996866.5806999989</v>
      </c>
    </row>
    <row r="63" spans="1:6" x14ac:dyDescent="0.25">
      <c r="A63" s="77">
        <v>61</v>
      </c>
      <c r="B63" s="79" t="s">
        <v>59</v>
      </c>
      <c r="C63" s="59">
        <f>'61'!$B$27</f>
        <v>15081101.389999999</v>
      </c>
      <c r="D63" s="59">
        <f>'61'!$C$27</f>
        <v>14980427.6</v>
      </c>
      <c r="E63" s="59">
        <f>'61'!$B$52</f>
        <v>13864773.759199999</v>
      </c>
      <c r="F63" s="59">
        <f t="shared" si="1"/>
        <v>1115653.8408000004</v>
      </c>
    </row>
    <row r="64" spans="1:6" x14ac:dyDescent="0.25">
      <c r="A64" s="82">
        <v>62</v>
      </c>
      <c r="B64" s="79" t="s">
        <v>60</v>
      </c>
      <c r="C64" s="59">
        <f>'62'!$B$27</f>
        <v>3819746.4999999995</v>
      </c>
      <c r="D64" s="59">
        <f>'62'!$C$27</f>
        <v>4252861.83</v>
      </c>
      <c r="E64" s="59">
        <f>'62'!$B$52</f>
        <v>3466646.2700000005</v>
      </c>
      <c r="F64" s="59">
        <f t="shared" si="1"/>
        <v>786215.55999999959</v>
      </c>
    </row>
    <row r="65" spans="1:6" x14ac:dyDescent="0.25">
      <c r="A65" s="77">
        <v>63</v>
      </c>
      <c r="B65" s="80" t="s">
        <v>61</v>
      </c>
      <c r="C65" s="59">
        <f>'63'!$B$27</f>
        <v>3859764.58</v>
      </c>
      <c r="D65" s="59">
        <f>'63'!$C$27</f>
        <v>4503906.4499999993</v>
      </c>
      <c r="E65" s="59">
        <f>'63'!$B$52</f>
        <v>4874681.5699999994</v>
      </c>
      <c r="F65" s="59">
        <f t="shared" si="1"/>
        <v>-370775.12000000011</v>
      </c>
    </row>
    <row r="66" spans="1:6" x14ac:dyDescent="0.25">
      <c r="A66" s="82">
        <v>64</v>
      </c>
      <c r="B66" s="80" t="s">
        <v>62</v>
      </c>
      <c r="C66" s="59">
        <f>'64'!$B$27</f>
        <v>2681059.9199999995</v>
      </c>
      <c r="D66" s="59">
        <f>'64'!$C$27</f>
        <v>3260382.7299999995</v>
      </c>
      <c r="E66" s="59">
        <f>'64'!$B$52</f>
        <v>2466997.7700000005</v>
      </c>
      <c r="F66" s="59">
        <f t="shared" si="1"/>
        <v>793384.95999999903</v>
      </c>
    </row>
    <row r="67" spans="1:6" x14ac:dyDescent="0.25">
      <c r="A67" s="77">
        <v>65</v>
      </c>
      <c r="B67" s="79" t="s">
        <v>63</v>
      </c>
      <c r="C67" s="59">
        <f>'65'!$B$27</f>
        <v>3249922.6599999997</v>
      </c>
      <c r="D67" s="59">
        <f>'65'!$C$27</f>
        <v>3784913.63</v>
      </c>
      <c r="E67" s="59">
        <f>'65'!$B$52</f>
        <v>2905060.62</v>
      </c>
      <c r="F67" s="59">
        <f t="shared" ref="F67:F95" si="2">D67-E67</f>
        <v>879853.00999999978</v>
      </c>
    </row>
    <row r="68" spans="1:6" x14ac:dyDescent="0.25">
      <c r="A68" s="82">
        <v>66</v>
      </c>
      <c r="B68" s="79" t="s">
        <v>64</v>
      </c>
      <c r="C68" s="59">
        <f>'66'!$B$27</f>
        <v>12102358.079999998</v>
      </c>
      <c r="D68" s="59">
        <f>'66'!$C$27</f>
        <v>14021184.659999998</v>
      </c>
      <c r="E68" s="59">
        <f>'66'!$B$52</f>
        <v>13151870.590000002</v>
      </c>
      <c r="F68" s="59">
        <f t="shared" si="2"/>
        <v>869314.06999999657</v>
      </c>
    </row>
    <row r="69" spans="1:6" x14ac:dyDescent="0.25">
      <c r="A69" s="77">
        <v>67</v>
      </c>
      <c r="B69" s="79" t="s">
        <v>65</v>
      </c>
      <c r="C69" s="59">
        <f>'67'!$B$27</f>
        <v>5638232.2200000007</v>
      </c>
      <c r="D69" s="59">
        <f>'67'!$C$27</f>
        <v>5891772.6099999985</v>
      </c>
      <c r="E69" s="59">
        <f>'67'!$B$52</f>
        <v>5018056.82</v>
      </c>
      <c r="F69" s="59">
        <f t="shared" si="2"/>
        <v>873715.78999999817</v>
      </c>
    </row>
    <row r="70" spans="1:6" x14ac:dyDescent="0.25">
      <c r="A70" s="82">
        <v>68</v>
      </c>
      <c r="B70" s="79" t="s">
        <v>66</v>
      </c>
      <c r="C70" s="59">
        <f>'68'!$B$27</f>
        <v>2186307.5</v>
      </c>
      <c r="D70" s="59">
        <f>'68'!$C$27</f>
        <v>2419749.7400000002</v>
      </c>
      <c r="E70" s="59">
        <f>'68'!$B$52</f>
        <v>2177131.75</v>
      </c>
      <c r="F70" s="59">
        <f t="shared" si="2"/>
        <v>242617.99000000022</v>
      </c>
    </row>
    <row r="71" spans="1:6" x14ac:dyDescent="0.25">
      <c r="A71" s="77">
        <v>69</v>
      </c>
      <c r="B71" s="79" t="s">
        <v>67</v>
      </c>
      <c r="C71" s="59">
        <f>'69'!$B$27</f>
        <v>2800784.5700000003</v>
      </c>
      <c r="D71" s="59">
        <f>'69'!$C$27</f>
        <v>2822658.7599999993</v>
      </c>
      <c r="E71" s="59">
        <f>'69'!$B$52</f>
        <v>2289856.65</v>
      </c>
      <c r="F71" s="59">
        <f t="shared" si="2"/>
        <v>532802.1099999994</v>
      </c>
    </row>
    <row r="72" spans="1:6" x14ac:dyDescent="0.25">
      <c r="A72" s="82">
        <v>70</v>
      </c>
      <c r="B72" s="79" t="s">
        <v>68</v>
      </c>
      <c r="C72" s="59">
        <f>'70'!$B$27</f>
        <v>2362568.63</v>
      </c>
      <c r="D72" s="59">
        <f>'70'!$C$27</f>
        <v>2571564.36</v>
      </c>
      <c r="E72" s="59">
        <f>'70'!$B$52</f>
        <v>2273238.13</v>
      </c>
      <c r="F72" s="59">
        <f t="shared" si="2"/>
        <v>298326.23</v>
      </c>
    </row>
    <row r="73" spans="1:6" x14ac:dyDescent="0.25">
      <c r="A73" s="77">
        <v>71</v>
      </c>
      <c r="B73" s="79" t="s">
        <v>69</v>
      </c>
      <c r="C73" s="59">
        <f>'71'!$B$27</f>
        <v>8023283.379999999</v>
      </c>
      <c r="D73" s="59">
        <f>'71'!$C$27</f>
        <v>9124814.5500000007</v>
      </c>
      <c r="E73" s="59">
        <f>'71'!$B$52</f>
        <v>7791124.3700000001</v>
      </c>
      <c r="F73" s="59">
        <f t="shared" si="2"/>
        <v>1333690.1800000006</v>
      </c>
    </row>
    <row r="74" spans="1:6" x14ac:dyDescent="0.25">
      <c r="A74" s="82">
        <v>72</v>
      </c>
      <c r="B74" s="79" t="s">
        <v>70</v>
      </c>
      <c r="C74" s="59">
        <f>'72'!$B$27</f>
        <v>8213464.4500000002</v>
      </c>
      <c r="D74" s="59">
        <f>'72'!$C$27</f>
        <v>9223265.6100000013</v>
      </c>
      <c r="E74" s="59">
        <f>'72'!$B$52</f>
        <v>7718445.1900000004</v>
      </c>
      <c r="F74" s="59">
        <f t="shared" si="2"/>
        <v>1504820.4200000009</v>
      </c>
    </row>
    <row r="75" spans="1:6" x14ac:dyDescent="0.25">
      <c r="A75" s="77">
        <v>73</v>
      </c>
      <c r="B75" s="79" t="s">
        <v>71</v>
      </c>
      <c r="C75" s="59">
        <f>'73'!$B$27</f>
        <v>3097519.1300000004</v>
      </c>
      <c r="D75" s="59">
        <f>'73'!$C$27</f>
        <v>3540039.3400000003</v>
      </c>
      <c r="E75" s="59">
        <f>'73'!$B$52</f>
        <v>2745191.94</v>
      </c>
      <c r="F75" s="59">
        <f t="shared" si="2"/>
        <v>794847.40000000037</v>
      </c>
    </row>
    <row r="76" spans="1:6" x14ac:dyDescent="0.25">
      <c r="A76" s="82">
        <v>74</v>
      </c>
      <c r="B76" s="79" t="s">
        <v>72</v>
      </c>
      <c r="C76" s="59">
        <f>'74'!$B$27</f>
        <v>3975280.07</v>
      </c>
      <c r="D76" s="59">
        <f>'74'!$C$27</f>
        <v>4711516.41</v>
      </c>
      <c r="E76" s="59">
        <f>'74'!$B$52</f>
        <v>4172881.2300000009</v>
      </c>
      <c r="F76" s="59">
        <f t="shared" si="2"/>
        <v>538635.17999999924</v>
      </c>
    </row>
    <row r="77" spans="1:6" x14ac:dyDescent="0.25">
      <c r="A77" s="77">
        <v>75</v>
      </c>
      <c r="B77" s="79" t="s">
        <v>73</v>
      </c>
      <c r="C77" s="59">
        <f>'75'!$B$27</f>
        <v>16537803.039999999</v>
      </c>
      <c r="D77" s="59">
        <f>'75'!$C$27</f>
        <v>19664770.079999998</v>
      </c>
      <c r="E77" s="59">
        <f>'75'!$B$52</f>
        <v>14717363.109999999</v>
      </c>
      <c r="F77" s="59">
        <f t="shared" si="2"/>
        <v>4947406.9699999988</v>
      </c>
    </row>
    <row r="78" spans="1:6" x14ac:dyDescent="0.25">
      <c r="A78" s="82">
        <v>76</v>
      </c>
      <c r="B78" s="79" t="s">
        <v>74</v>
      </c>
      <c r="C78" s="59">
        <f>'76'!$B$27</f>
        <v>25713993.919999998</v>
      </c>
      <c r="D78" s="59">
        <f>'76'!$C$27</f>
        <v>31098463.679999996</v>
      </c>
      <c r="E78" s="59">
        <f>'76'!$B$52</f>
        <v>23096207.829999998</v>
      </c>
      <c r="F78" s="59">
        <f t="shared" si="2"/>
        <v>8002255.8499999978</v>
      </c>
    </row>
    <row r="79" spans="1:6" x14ac:dyDescent="0.25">
      <c r="A79" s="77">
        <v>77</v>
      </c>
      <c r="B79" s="79" t="s">
        <v>75</v>
      </c>
      <c r="C79" s="59">
        <f>'77'!$B$27</f>
        <v>8916142.9500000011</v>
      </c>
      <c r="D79" s="59">
        <f>'77'!$C$27</f>
        <v>9003615.3399999999</v>
      </c>
      <c r="E79" s="59">
        <f>'77'!$B$52</f>
        <v>6883358.0200000005</v>
      </c>
      <c r="F79" s="59">
        <f t="shared" si="2"/>
        <v>2120257.3199999994</v>
      </c>
    </row>
    <row r="80" spans="1:6" x14ac:dyDescent="0.25">
      <c r="A80" s="82">
        <v>78</v>
      </c>
      <c r="B80" s="79" t="s">
        <v>76</v>
      </c>
      <c r="C80" s="59">
        <f>'78'!$B$27</f>
        <v>2963612.12</v>
      </c>
      <c r="D80" s="59">
        <f>'78'!$C$27</f>
        <v>3371498.6799999992</v>
      </c>
      <c r="E80" s="59">
        <f>'78'!$B$52</f>
        <v>2791156.52</v>
      </c>
      <c r="F80" s="59">
        <f t="shared" si="2"/>
        <v>580342.15999999922</v>
      </c>
    </row>
    <row r="81" spans="1:6" x14ac:dyDescent="0.25">
      <c r="A81" s="77">
        <v>79</v>
      </c>
      <c r="B81" s="79" t="s">
        <v>77</v>
      </c>
      <c r="C81" s="59">
        <f>'79'!$B$27</f>
        <v>9245783.0399999991</v>
      </c>
      <c r="D81" s="59">
        <f>'79'!$C$27</f>
        <v>8865541.8300000001</v>
      </c>
      <c r="E81" s="59">
        <f>'79'!$B$52</f>
        <v>6815546.4000000004</v>
      </c>
      <c r="F81" s="59">
        <f t="shared" si="2"/>
        <v>2049995.4299999997</v>
      </c>
    </row>
    <row r="82" spans="1:6" x14ac:dyDescent="0.25">
      <c r="A82" s="82">
        <v>80</v>
      </c>
      <c r="B82" s="79" t="s">
        <v>78</v>
      </c>
      <c r="C82" s="59">
        <f>'80'!$B$27</f>
        <v>20049848.649999999</v>
      </c>
      <c r="D82" s="59">
        <f>'80'!$C$27</f>
        <v>23401288.710000001</v>
      </c>
      <c r="E82" s="59">
        <f>'80'!$B$52</f>
        <v>20013959.989999998</v>
      </c>
      <c r="F82" s="59">
        <f t="shared" si="2"/>
        <v>3387328.7200000025</v>
      </c>
    </row>
    <row r="83" spans="1:6" x14ac:dyDescent="0.25">
      <c r="A83" s="77">
        <v>81</v>
      </c>
      <c r="B83" s="79" t="s">
        <v>79</v>
      </c>
      <c r="C83" s="59">
        <f>'81'!$B$27</f>
        <v>14755929.630000001</v>
      </c>
      <c r="D83" s="59">
        <f>'81'!$C$27</f>
        <v>16529979.989999998</v>
      </c>
      <c r="E83" s="59">
        <f>'81'!$B$52</f>
        <v>14581465.84</v>
      </c>
      <c r="F83" s="59">
        <f t="shared" si="2"/>
        <v>1948514.1499999985</v>
      </c>
    </row>
    <row r="84" spans="1:6" x14ac:dyDescent="0.25">
      <c r="A84" s="82">
        <v>82</v>
      </c>
      <c r="B84" s="79" t="s">
        <v>80</v>
      </c>
      <c r="C84" s="59">
        <f>'82'!$B$27</f>
        <v>8604344.7200000007</v>
      </c>
      <c r="D84" s="59">
        <f>'82'!$C$27</f>
        <v>9465999.6799999997</v>
      </c>
      <c r="E84" s="59">
        <f>'82'!$B$52</f>
        <v>8225975.3699999992</v>
      </c>
      <c r="F84" s="59">
        <f t="shared" si="2"/>
        <v>1240024.3100000005</v>
      </c>
    </row>
    <row r="85" spans="1:6" x14ac:dyDescent="0.25">
      <c r="A85" s="77">
        <v>83</v>
      </c>
      <c r="B85" s="79" t="s">
        <v>81</v>
      </c>
      <c r="C85" s="59">
        <f>'83'!$B$27</f>
        <v>9869802.8400000017</v>
      </c>
      <c r="D85" s="59">
        <f>'83'!$C$27</f>
        <v>10491288.609999999</v>
      </c>
      <c r="E85" s="59">
        <f>'83'!$B$52</f>
        <v>8879224.6899999995</v>
      </c>
      <c r="F85" s="59">
        <f t="shared" si="2"/>
        <v>1612063.92</v>
      </c>
    </row>
    <row r="86" spans="1:6" x14ac:dyDescent="0.25">
      <c r="A86" s="82">
        <v>84</v>
      </c>
      <c r="B86" s="79" t="s">
        <v>82</v>
      </c>
      <c r="C86" s="59">
        <f>'84'!$B$27</f>
        <v>2184083.5100000002</v>
      </c>
      <c r="D86" s="59">
        <f>'84'!$C$27</f>
        <v>2569622.9300000002</v>
      </c>
      <c r="E86" s="59">
        <f>'84'!$B$52</f>
        <v>1895557.0200000003</v>
      </c>
      <c r="F86" s="59">
        <f t="shared" si="2"/>
        <v>674065.90999999992</v>
      </c>
    </row>
    <row r="87" spans="1:6" x14ac:dyDescent="0.25">
      <c r="A87" s="77">
        <v>85</v>
      </c>
      <c r="B87" s="79" t="s">
        <v>83</v>
      </c>
      <c r="C87" s="59">
        <f>'85'!$B$27</f>
        <v>3077186.9800000004</v>
      </c>
      <c r="D87" s="59">
        <f>'85'!$C$27</f>
        <v>3086143.5700000003</v>
      </c>
      <c r="E87" s="59">
        <f>'85'!$B$52</f>
        <v>2335801.87</v>
      </c>
      <c r="F87" s="59">
        <f t="shared" si="2"/>
        <v>750341.70000000019</v>
      </c>
    </row>
    <row r="88" spans="1:6" x14ac:dyDescent="0.25">
      <c r="A88" s="82">
        <v>86</v>
      </c>
      <c r="B88" s="79" t="s">
        <v>84</v>
      </c>
      <c r="C88" s="59">
        <f>'86'!$B$27</f>
        <v>8479974.0700000003</v>
      </c>
      <c r="D88" s="59">
        <f>'86'!$C$27</f>
        <v>9439464.0300000012</v>
      </c>
      <c r="E88" s="59">
        <f>'86'!$B$52</f>
        <v>7394569.3099999996</v>
      </c>
      <c r="F88" s="59">
        <f t="shared" si="2"/>
        <v>2044894.7200000016</v>
      </c>
    </row>
    <row r="89" spans="1:6" x14ac:dyDescent="0.25">
      <c r="A89" s="77">
        <v>87</v>
      </c>
      <c r="B89" s="79" t="s">
        <v>85</v>
      </c>
      <c r="C89" s="59">
        <f>'87'!$B$27</f>
        <v>3376056.6900000004</v>
      </c>
      <c r="D89" s="59">
        <f>'87'!$C$27</f>
        <v>3990970.32</v>
      </c>
      <c r="E89" s="59">
        <f>'87'!$B$52</f>
        <v>2895225.57</v>
      </c>
      <c r="F89" s="59">
        <f t="shared" si="2"/>
        <v>1095744.75</v>
      </c>
    </row>
    <row r="90" spans="1:6" x14ac:dyDescent="0.25">
      <c r="A90" s="82">
        <v>88</v>
      </c>
      <c r="B90" s="79" t="s">
        <v>86</v>
      </c>
      <c r="C90" s="59">
        <f>'88'!$B$27</f>
        <v>14166857.120000001</v>
      </c>
      <c r="D90" s="59">
        <f>'88'!$C$27</f>
        <v>15889194.809999999</v>
      </c>
      <c r="E90" s="59">
        <f>'88'!$B$52</f>
        <v>13732069.689999999</v>
      </c>
      <c r="F90" s="59">
        <f t="shared" si="2"/>
        <v>2157125.1199999992</v>
      </c>
    </row>
    <row r="91" spans="1:6" x14ac:dyDescent="0.25">
      <c r="A91" s="77">
        <v>89</v>
      </c>
      <c r="B91" s="80" t="s">
        <v>90</v>
      </c>
      <c r="C91" s="59">
        <f>'89'!$B$27</f>
        <v>10549380.449999999</v>
      </c>
      <c r="D91" s="59">
        <f>'89'!$C$27</f>
        <v>12063777.41</v>
      </c>
      <c r="E91" s="59">
        <f>'89'!$B$52</f>
        <v>9896487.5700000003</v>
      </c>
      <c r="F91" s="59">
        <f t="shared" si="2"/>
        <v>2167289.84</v>
      </c>
    </row>
    <row r="92" spans="1:6" x14ac:dyDescent="0.25">
      <c r="A92" s="82">
        <v>90</v>
      </c>
      <c r="B92" s="79" t="s">
        <v>87</v>
      </c>
      <c r="C92" s="59">
        <f>'90'!$B$27</f>
        <v>3036675.31</v>
      </c>
      <c r="D92" s="59">
        <f>'90'!$C$27</f>
        <v>2981035.15</v>
      </c>
      <c r="E92" s="59">
        <f>'90'!$B$52</f>
        <v>2748871.27</v>
      </c>
      <c r="F92" s="59">
        <f t="shared" si="2"/>
        <v>232163.87999999989</v>
      </c>
    </row>
    <row r="93" spans="1:6" x14ac:dyDescent="0.25">
      <c r="A93" s="77">
        <v>91</v>
      </c>
      <c r="B93" s="80" t="s">
        <v>94</v>
      </c>
      <c r="C93" s="59">
        <f>'91'!$B$27</f>
        <v>14308519.6</v>
      </c>
      <c r="D93" s="59">
        <f>'91'!$C$27</f>
        <v>15891077.59</v>
      </c>
      <c r="E93" s="59">
        <f>'91'!$B$52</f>
        <v>12833679.949999999</v>
      </c>
      <c r="F93" s="59">
        <f t="shared" si="2"/>
        <v>3057397.6400000006</v>
      </c>
    </row>
    <row r="94" spans="1:6" x14ac:dyDescent="0.25">
      <c r="A94" s="82">
        <v>92</v>
      </c>
      <c r="B94" s="79" t="s">
        <v>88</v>
      </c>
      <c r="C94" s="59">
        <f>'92'!$B$27</f>
        <v>12882801.35</v>
      </c>
      <c r="D94" s="59">
        <f>'92'!$C$27</f>
        <v>15066492.67</v>
      </c>
      <c r="E94" s="59">
        <f>'92'!$B$52</f>
        <v>11823489.869999999</v>
      </c>
      <c r="F94" s="59">
        <f t="shared" si="2"/>
        <v>3243002.8000000007</v>
      </c>
    </row>
    <row r="95" spans="1:6" x14ac:dyDescent="0.25">
      <c r="A95" s="77">
        <v>93</v>
      </c>
      <c r="B95" s="79" t="s">
        <v>89</v>
      </c>
      <c r="C95" s="59">
        <f>'93'!$B$27</f>
        <v>4081896.8899999997</v>
      </c>
      <c r="D95" s="59">
        <f>'93'!$C$27</f>
        <v>4271844.2800000012</v>
      </c>
      <c r="E95" s="59">
        <f>'93'!$B$52</f>
        <v>4991697.3</v>
      </c>
      <c r="F95" s="59">
        <f t="shared" si="2"/>
        <v>-719853.01999999862</v>
      </c>
    </row>
    <row r="96" spans="1:6" x14ac:dyDescent="0.25">
      <c r="A96" s="82"/>
      <c r="B96" s="84" t="s">
        <v>96</v>
      </c>
      <c r="C96" s="78">
        <f t="shared" ref="C96" si="3">SUM(C3:C95)</f>
        <v>1069624545.6500003</v>
      </c>
      <c r="D96" s="78">
        <f t="shared" ref="D96" si="4">SUM(D3:D95)</f>
        <v>1135097424.5500002</v>
      </c>
      <c r="E96" s="78">
        <f t="shared" ref="E96" si="5">SUM(E3:E95)</f>
        <v>1024923241.8666005</v>
      </c>
      <c r="F96" s="78">
        <f>SUM(F3:F95)</f>
        <v>110174182.68339999</v>
      </c>
    </row>
    <row r="97" spans="2:7" x14ac:dyDescent="0.25">
      <c r="C97" s="7"/>
      <c r="D97" s="7"/>
      <c r="E97" s="7"/>
      <c r="F97" s="7"/>
      <c r="G97" s="86"/>
    </row>
    <row r="98" spans="2:7" x14ac:dyDescent="0.25">
      <c r="B98" s="85"/>
      <c r="C98" s="51"/>
      <c r="D98" s="7"/>
      <c r="E98" s="7"/>
      <c r="F98" s="7"/>
      <c r="G98" s="86"/>
    </row>
  </sheetData>
  <autoFilter ref="A2:G96"/>
  <mergeCells count="1">
    <mergeCell ref="A1:F1"/>
  </mergeCells>
  <phoneticPr fontId="0" type="noConversion"/>
  <hyperlinks>
    <hyperlink ref="B3" location="'1'!A1" display="Брестский б-р д. 9 А"/>
    <hyperlink ref="B4" location="'2'!A1" display="Брестский б-р д. 19/17 А"/>
    <hyperlink ref="B5" location="'3'!A1" display="Героев пр. 26 к. 3  А"/>
    <hyperlink ref="B6" location="'4'!A1" display="Десантников  12 к. 1  А"/>
    <hyperlink ref="B7" location="'5'!A1" display="Десантников 22 к.  А"/>
    <hyperlink ref="B8" location="'6'!A1" display="Десантников 24 к.  А"/>
    <hyperlink ref="B9" location="'7'!A1" display="Десантников 26 к.  А"/>
    <hyperlink ref="B10" location="'8'!A1" display="Десантников 28 к.  А"/>
    <hyperlink ref="B11" location="'9'!A1" display="Десантников 32 к. 3  А"/>
    <hyperlink ref="B12" location="'10'!A1" display="Десантников 34 к.  А"/>
    <hyperlink ref="B13" location="'11'!A1" display="Доблести 17 к. 2  А"/>
    <hyperlink ref="B14" location="'12'!A1" display="Доблести 18 к. 1  А пар. 9 "/>
    <hyperlink ref="B15" location="'13'!A1" display="Доблести 18 к. 1  Б пар. 10,11"/>
    <hyperlink ref="B16" location="'14'!A1" display="Доблести 20 к. 1  А"/>
    <hyperlink ref="B17" location="'15'!A1" display="Доблести 24 к. 1  А"/>
    <hyperlink ref="B18" location="'16'!A1" display="Доблести 26 к. 2  А"/>
    <hyperlink ref="B19" location="'17'!A1" display="Доблести 28 к. 2  А"/>
    <hyperlink ref="B20" location="'18'!A1" display="Котина 7 к. 1  А"/>
    <hyperlink ref="B21" location="'19'!A1" display="Котина 8 к. 1  А"/>
    <hyperlink ref="B22" location="'20'!A1" display="Кузнецова 17 к.  А пар. 1-4"/>
    <hyperlink ref="B23" location="'21'!A1" display="Кузнецова 17 к.  Б пар. 5"/>
    <hyperlink ref="B24" location="'22'!A1" display="Кузнецова 17 к.  Д пар. 11"/>
    <hyperlink ref="B25" location="'23'!A1" display="Кузнецова 20 к.  А"/>
    <hyperlink ref="B26" location="'24'!A1" display="Кузнецова 21 к.  А"/>
    <hyperlink ref="B27" location="'25'!A1" display="Кузнецова 23 к. 1  А"/>
    <hyperlink ref="B28" location="'26'!A1" display="Кузнецова 25 к. 1  А"/>
    <hyperlink ref="B29" location="'27'!A1" display="Кузнецова 26 к. 1  А"/>
    <hyperlink ref="B30" location="'28'!A1" display="Кузнецова 32 к.  А"/>
    <hyperlink ref="B31" location="'29'!A1" display="Ленинский 55 к. 1  А"/>
    <hyperlink ref="B32" location="'30'!A1" display="Ленинский 55 к. 2  А"/>
    <hyperlink ref="B33" location="'31'!A1" display="Ленинский 55 к. 3  А"/>
    <hyperlink ref="B34" location="'32'!A1" display="Ленинский 57 к. 1  А"/>
    <hyperlink ref="B35" location="'33'!A1" display="Ленинский 57 к. 2  А"/>
    <hyperlink ref="B36" location="'34'!A1" display="Ленинский 69 к. 1  Б пар. 3"/>
    <hyperlink ref="B37" location="'35'!A1" display="Ленинский 75 к. 2  Б пар. 6"/>
    <hyperlink ref="B38" location="'36'!A1" display="Ленинский 79 к. 1  А пар. 1-6"/>
    <hyperlink ref="B39" location="'37'!A1" display="Ленинский 79 к. 1  Б пар. 7"/>
    <hyperlink ref="B40" location="'38'!A1" display="Ленинский 92 к. 1  А"/>
    <hyperlink ref="B41" location="'39'!A1" display="Ленинский 92 к. 3  А"/>
    <hyperlink ref="B42" location="'40'!A1" display="Ленинский 96 к. 2  А"/>
    <hyperlink ref="B43" location="'41'!A1" display="Ленинский 96 к. 3  А"/>
    <hyperlink ref="B44" location="'42'!A1" display="Ленинский 97 к. 3  А"/>
    <hyperlink ref="B45" location="'43'!A1" display="Ленинский 100 к. 2  А"/>
    <hyperlink ref="B46" location="'44'!A1" display="Маршала Жукова 33 к. 1  А"/>
    <hyperlink ref="B47" location="'45'!A1" display="Маршала Жукова 37 к. 1  А"/>
    <hyperlink ref="B48" location="'46'!A1" display="Маршала Жукова 37 к. 3  А"/>
    <hyperlink ref="B49" location="'47'!A1" display="Маршала Жукова 43 к. 1  А"/>
    <hyperlink ref="B50" location="'48'!A1" display="Маршала Захарова 9 к.  А"/>
    <hyperlink ref="B51" location="'49'!A1" display="Маршала Захарова 11 к. А пар. 1-7"/>
    <hyperlink ref="B52" location="'50'!A1" display="Маршала Захарова 12 к. 1  А"/>
    <hyperlink ref="B53" location="'51'!A1" display="Маршала Захарова 12 к. 2  А"/>
    <hyperlink ref="B54" location="'52'!A1" display="Маршала Захарова 13 к.  А"/>
    <hyperlink ref="B55" location="'53'!A1" display="Маршала Захарова 14 к. 2  А"/>
    <hyperlink ref="B56" location="'54'!A1" display="Маршала Захарова 14 к. 4  А"/>
    <hyperlink ref="B57" location="'55'!A1" display="Маршала Захарова 15 к.  А"/>
    <hyperlink ref="B58" location="'56'!A1" display="Маршала Захарова 16 к. 1  А"/>
    <hyperlink ref="B59" location="'57'!A1" display="Маршала Захарова 16 к. 2  А"/>
    <hyperlink ref="B60" location="'58'!A1" display="Маршала Захарова 16 к. 3  А"/>
    <hyperlink ref="B61" location="'59'!A1" display="Маршала Захарова 17 к. 1  А"/>
    <hyperlink ref="B62" location="'60'!A1" display="Маршала Захарова 18 к. 1  А"/>
    <hyperlink ref="B63" location="'61'!A1" display="Маршала Захарова 18 к. 2  А"/>
    <hyperlink ref="B64" location="'62'!A1" display="Маршала Захарова 19 к. 1  А"/>
    <hyperlink ref="B65" location="'63'!A1" display="Маршала Захарова 22 к. 1  А пар. 6,7"/>
    <hyperlink ref="B66" location="'64'!A1" display="Маршала Захарова 22 к. 1  Б пар. 5"/>
    <hyperlink ref="B67" location="'65'!A1" display="Маршала Захарова 25 к. 1  А"/>
    <hyperlink ref="B68" location="'66'!A1" display="Маршала Захарова 27 к. 1  А"/>
    <hyperlink ref="B69" location="'67'!A1" display="Маршала Захарова 27 к. 2  А"/>
    <hyperlink ref="B70" location="'68'!A1" display="Маршала Захарова 29 к. 1  А"/>
    <hyperlink ref="B71" location="'69'!A1" display="Маршала Захарова 29 к. 2  А"/>
    <hyperlink ref="B72" location="'70'!A1" display="Маршала Захарова 29 к. 3  А"/>
    <hyperlink ref="B73" location="'71'!A1" display="Маршала Захарова 33 к. 1  А"/>
    <hyperlink ref="B74" location="'72'!A1" display="Маршала Захарова 35 к. 1  А"/>
    <hyperlink ref="B75" location="'73'!A1" display="Маршала Захарова 35 к. 2  А"/>
    <hyperlink ref="B76" location="'74'!A1" display="Маршала Захарова 46 к.  А"/>
    <hyperlink ref="B77" location="'75'!A1" display="Маршала Захарова 56 к.  А"/>
    <hyperlink ref="B78" location="'76'!A1" display="Маршала Захарова 60 к.  А"/>
    <hyperlink ref="B79" location="'77'!A1" display="Маршала Казакова 22 к. 1  А"/>
    <hyperlink ref="B80" location="'78'!A1" display="Маршала Казакова 22 к. 2  А"/>
    <hyperlink ref="B81" location="'79'!A1" display="Маршала Казакова 24 к. 1  А"/>
    <hyperlink ref="B82" location="'80'!A1" display="Маршала Казакова 28 к. 1  А"/>
    <hyperlink ref="B83" location="'81'!A1" display="Маршала Казакова 28 к. 3  А"/>
    <hyperlink ref="B84" location="'82'!A1" display="Маршала Казакова 38 к. 1  А"/>
    <hyperlink ref="B85" location="'83'!A1" display="Петергофское  1 к. 1  А"/>
    <hyperlink ref="B86" location="'84'!A1" display="Петергофское  3 к. 4  А"/>
    <hyperlink ref="B87" location="'85'!A1" display="Петергофское  3 к. 5  А"/>
    <hyperlink ref="B88" location="'86'!A1" display="Петергофское  5 к. 1  А"/>
    <hyperlink ref="B89" location="'87'!A1" display="Петергофское  5 к. 2  А"/>
    <hyperlink ref="B90" location="'88'!A1" display="Петергофское  7 к. 1  А"/>
    <hyperlink ref="B91" location="'89'!A1" display="Петергофское  11/21 к.  А пар. 1-10"/>
    <hyperlink ref="B92" location="'90'!A1" display="Петергофское  13 к. 2  А"/>
    <hyperlink ref="B93" location="'91'!A1" display="Петергофское  15 к. 2  А"/>
    <hyperlink ref="B94" location="'92'!A1" display="Петергофское  21 к. 3  А"/>
    <hyperlink ref="B95" location="'93'!A1" display="Рихарда Зорге  3 к.  А"/>
  </hyperlinks>
  <pageMargins left="0.31496062992125984" right="0.31496062992125984" top="0.35433070866141736" bottom="0.35433070866141736" header="0.31496062992125984" footer="0.31496062992125984"/>
  <pageSetup paperSize="9" scale="70" fitToHeight="3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pageSetUpPr fitToPage="1"/>
  </sheetPr>
  <dimension ref="A1:H54"/>
  <sheetViews>
    <sheetView zoomScaleNormal="100" workbookViewId="0">
      <pane ySplit="3" topLeftCell="A43" activePane="bottomLeft" state="frozen"/>
      <selection activeCell="B38" sqref="B38"/>
      <selection pane="bottomLeft" activeCell="B38" sqref="B38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7" t="s">
        <v>312</v>
      </c>
      <c r="B1" s="157"/>
      <c r="C1" s="157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161" t="s">
        <v>17</v>
      </c>
      <c r="B3" s="161"/>
      <c r="C3" s="161"/>
      <c r="D3" s="15"/>
      <c r="E3" s="1" t="s">
        <v>91</v>
      </c>
      <c r="F3" s="12"/>
    </row>
    <row r="4" spans="1:8" ht="6" customHeight="1" x14ac:dyDescent="0.25"/>
    <row r="5" spans="1:8" x14ac:dyDescent="0.25">
      <c r="A5" s="155" t="s">
        <v>103</v>
      </c>
      <c r="B5" s="159" t="s">
        <v>123</v>
      </c>
      <c r="C5" s="160"/>
      <c r="E5" s="5"/>
      <c r="F5" s="6"/>
    </row>
    <row r="6" spans="1:8" x14ac:dyDescent="0.25">
      <c r="A6" s="156"/>
      <c r="B6" s="16" t="s">
        <v>97</v>
      </c>
      <c r="C6" s="16" t="s">
        <v>98</v>
      </c>
      <c r="E6" s="5"/>
      <c r="F6" s="6"/>
    </row>
    <row r="7" spans="1:8" s="54" customFormat="1" ht="12.75" x14ac:dyDescent="0.2">
      <c r="A7" s="52" t="s">
        <v>117</v>
      </c>
      <c r="B7" s="53">
        <v>2023135.74</v>
      </c>
      <c r="C7" s="59">
        <v>1995678.91</v>
      </c>
      <c r="E7" s="24"/>
      <c r="F7" s="27"/>
      <c r="G7" s="27"/>
      <c r="H7" s="63"/>
    </row>
    <row r="8" spans="1:8" s="54" customFormat="1" ht="25.5" x14ac:dyDescent="0.2">
      <c r="A8" s="52" t="s">
        <v>106</v>
      </c>
      <c r="B8" s="53">
        <v>575080.30000000005</v>
      </c>
      <c r="C8" s="59">
        <v>554669.77</v>
      </c>
      <c r="E8" s="24"/>
      <c r="F8" s="27"/>
      <c r="G8" s="27"/>
      <c r="H8" s="63"/>
    </row>
    <row r="9" spans="1:8" s="54" customFormat="1" ht="12.75" x14ac:dyDescent="0.25">
      <c r="A9" s="52" t="s">
        <v>118</v>
      </c>
      <c r="B9" s="59">
        <v>1578096.6</v>
      </c>
      <c r="C9" s="59">
        <v>1521224.78</v>
      </c>
      <c r="E9" s="24"/>
      <c r="F9" s="27"/>
      <c r="G9" s="27"/>
    </row>
    <row r="10" spans="1:8" s="54" customFormat="1" ht="25.5" x14ac:dyDescent="0.2">
      <c r="A10" s="52" t="s">
        <v>113</v>
      </c>
      <c r="B10" s="53">
        <v>549173.4</v>
      </c>
      <c r="C10" s="59">
        <v>527105.42000000004</v>
      </c>
      <c r="E10" s="24"/>
      <c r="F10" s="27"/>
      <c r="G10" s="27"/>
      <c r="H10" s="63"/>
    </row>
    <row r="11" spans="1:8" s="54" customFormat="1" ht="12.75" x14ac:dyDescent="0.2">
      <c r="A11" s="52" t="s">
        <v>104</v>
      </c>
      <c r="B11" s="53">
        <v>433883.4</v>
      </c>
      <c r="C11" s="59">
        <v>417437.39</v>
      </c>
      <c r="E11" s="24"/>
      <c r="F11" s="27"/>
      <c r="G11" s="27"/>
      <c r="H11" s="63"/>
    </row>
    <row r="12" spans="1:8" s="54" customFormat="1" ht="12.75" x14ac:dyDescent="0.2">
      <c r="A12" s="52" t="s">
        <v>100</v>
      </c>
      <c r="B12" s="53">
        <v>84297.72</v>
      </c>
      <c r="C12" s="59">
        <v>81442.39</v>
      </c>
      <c r="E12" s="24"/>
      <c r="F12" s="27"/>
      <c r="G12" s="27"/>
      <c r="H12" s="63"/>
    </row>
    <row r="13" spans="1:8" s="54" customFormat="1" ht="12.75" x14ac:dyDescent="0.2">
      <c r="A13" s="52" t="s">
        <v>101</v>
      </c>
      <c r="B13" s="53">
        <v>99173.4</v>
      </c>
      <c r="C13" s="59">
        <v>94986.54</v>
      </c>
      <c r="E13" s="24"/>
      <c r="F13" s="27"/>
      <c r="G13" s="27"/>
      <c r="H13" s="63"/>
    </row>
    <row r="14" spans="1:8" s="54" customFormat="1" ht="12.75" x14ac:dyDescent="0.2">
      <c r="A14" s="52" t="s">
        <v>105</v>
      </c>
      <c r="B14" s="53">
        <v>1076862.69</v>
      </c>
      <c r="C14" s="59">
        <v>1003916.29</v>
      </c>
      <c r="E14" s="24"/>
      <c r="F14" s="27"/>
      <c r="G14" s="27"/>
      <c r="H14" s="63"/>
    </row>
    <row r="15" spans="1:8" s="54" customFormat="1" ht="12.75" x14ac:dyDescent="0.25">
      <c r="A15" s="52" t="s">
        <v>119</v>
      </c>
      <c r="B15" s="59">
        <v>489221.96</v>
      </c>
      <c r="C15" s="59">
        <v>506271.96</v>
      </c>
      <c r="E15" s="24"/>
      <c r="F15" s="27"/>
      <c r="G15" s="27"/>
    </row>
    <row r="16" spans="1:8" s="54" customFormat="1" ht="12.75" x14ac:dyDescent="0.25">
      <c r="A16" s="52" t="s">
        <v>107</v>
      </c>
      <c r="B16" s="59">
        <v>970664.46</v>
      </c>
      <c r="C16" s="59">
        <v>931455.38</v>
      </c>
      <c r="E16" s="24"/>
      <c r="F16" s="27"/>
      <c r="G16" s="27"/>
    </row>
    <row r="17" spans="1:8" s="54" customFormat="1" ht="12.75" x14ac:dyDescent="0.25">
      <c r="A17" s="52" t="s">
        <v>120</v>
      </c>
      <c r="B17" s="75">
        <v>0</v>
      </c>
      <c r="C17" s="76">
        <v>0</v>
      </c>
      <c r="E17" s="24"/>
      <c r="F17" s="27"/>
      <c r="G17" s="27"/>
    </row>
    <row r="18" spans="1:8" s="54" customFormat="1" ht="12.75" x14ac:dyDescent="0.2">
      <c r="A18" s="52" t="s">
        <v>108</v>
      </c>
      <c r="B18" s="75">
        <v>0</v>
      </c>
      <c r="C18" s="75">
        <v>0</v>
      </c>
      <c r="E18" s="24"/>
      <c r="F18" s="27"/>
      <c r="G18" s="27"/>
      <c r="H18" s="63"/>
    </row>
    <row r="19" spans="1:8" s="54" customFormat="1" ht="12.75" x14ac:dyDescent="0.25">
      <c r="A19" s="52" t="s">
        <v>303</v>
      </c>
      <c r="B19" s="59">
        <v>173659.59</v>
      </c>
      <c r="C19" s="59">
        <v>167315.98000000001</v>
      </c>
      <c r="E19" s="24"/>
      <c r="F19" s="27"/>
      <c r="G19" s="27"/>
    </row>
    <row r="20" spans="1:8" s="54" customFormat="1" ht="12.75" x14ac:dyDescent="0.25">
      <c r="A20" s="52" t="s">
        <v>121</v>
      </c>
      <c r="B20" s="75">
        <v>0</v>
      </c>
      <c r="C20" s="59">
        <v>0</v>
      </c>
      <c r="E20" s="24"/>
      <c r="F20" s="27"/>
      <c r="G20" s="27"/>
    </row>
    <row r="21" spans="1:8" s="54" customFormat="1" ht="25.5" x14ac:dyDescent="0.25">
      <c r="A21" s="52" t="s">
        <v>109</v>
      </c>
      <c r="B21" s="53">
        <v>0</v>
      </c>
      <c r="C21" s="59">
        <v>32871.269999999997</v>
      </c>
      <c r="E21" s="24"/>
      <c r="F21" s="27"/>
      <c r="G21" s="27"/>
    </row>
    <row r="22" spans="1:8" s="54" customFormat="1" ht="25.5" x14ac:dyDescent="0.25">
      <c r="A22" s="52" t="s">
        <v>110</v>
      </c>
      <c r="B22" s="53">
        <v>0</v>
      </c>
      <c r="C22" s="59">
        <v>81908.87</v>
      </c>
      <c r="E22" s="24"/>
      <c r="F22" s="27"/>
      <c r="G22" s="27"/>
    </row>
    <row r="23" spans="1:8" s="54" customFormat="1" ht="12.75" x14ac:dyDescent="0.25">
      <c r="A23" s="52" t="s">
        <v>111</v>
      </c>
      <c r="B23" s="59">
        <v>151240.87</v>
      </c>
      <c r="C23" s="59">
        <v>145523.18</v>
      </c>
      <c r="E23" s="24"/>
      <c r="F23" s="27"/>
      <c r="G23" s="27"/>
    </row>
    <row r="24" spans="1:8" s="54" customFormat="1" ht="12.75" x14ac:dyDescent="0.2">
      <c r="A24" s="52" t="s">
        <v>112</v>
      </c>
      <c r="B24" s="75">
        <v>0</v>
      </c>
      <c r="C24" s="59">
        <v>7531.84</v>
      </c>
      <c r="E24" s="24"/>
      <c r="F24" s="27"/>
      <c r="G24" s="27"/>
      <c r="H24" s="63"/>
    </row>
    <row r="25" spans="1:8" s="54" customFormat="1" ht="12.75" x14ac:dyDescent="0.2">
      <c r="A25" s="52" t="s">
        <v>313</v>
      </c>
      <c r="B25" s="53">
        <v>27095.4</v>
      </c>
      <c r="C25" s="59">
        <v>27095.4</v>
      </c>
      <c r="E25" s="24"/>
      <c r="F25" s="66"/>
      <c r="G25" s="66"/>
      <c r="H25" s="63"/>
    </row>
    <row r="26" spans="1:8" s="54" customFormat="1" ht="12.75" x14ac:dyDescent="0.2">
      <c r="A26" s="52" t="s">
        <v>314</v>
      </c>
      <c r="B26" s="53">
        <v>146655</v>
      </c>
      <c r="C26" s="59">
        <v>133595</v>
      </c>
      <c r="E26" s="24"/>
      <c r="F26" s="66"/>
      <c r="G26" s="66"/>
      <c r="H26" s="63"/>
    </row>
    <row r="27" spans="1:8" x14ac:dyDescent="0.25">
      <c r="A27" s="9" t="s">
        <v>122</v>
      </c>
      <c r="B27" s="19">
        <v>8378240.5300000003</v>
      </c>
      <c r="C27" s="19">
        <v>8230030.3699999992</v>
      </c>
      <c r="E27" s="25"/>
      <c r="F27" s="38"/>
      <c r="G27" s="38"/>
    </row>
    <row r="28" spans="1:8" ht="15" x14ac:dyDescent="0.25">
      <c r="B28" s="10"/>
      <c r="C28" s="54"/>
    </row>
    <row r="29" spans="1:8" x14ac:dyDescent="0.25">
      <c r="A29" s="16" t="s">
        <v>103</v>
      </c>
      <c r="B29" s="17" t="s">
        <v>124</v>
      </c>
      <c r="C29" s="67"/>
    </row>
    <row r="30" spans="1:8" s="54" customFormat="1" ht="12.75" x14ac:dyDescent="0.2">
      <c r="A30" s="52" t="s">
        <v>117</v>
      </c>
      <c r="B30" s="53">
        <v>2023125.1200999999</v>
      </c>
      <c r="C30" s="67"/>
      <c r="E30" s="24"/>
      <c r="F30" s="62"/>
      <c r="G30" s="63"/>
      <c r="H30" s="63"/>
    </row>
    <row r="31" spans="1:8" s="54" customFormat="1" ht="12.75" x14ac:dyDescent="0.2">
      <c r="A31" s="52" t="s">
        <v>125</v>
      </c>
      <c r="B31" s="53">
        <v>2984892</v>
      </c>
      <c r="E31" s="24"/>
      <c r="F31" s="27"/>
      <c r="G31" s="63"/>
      <c r="H31" s="63"/>
    </row>
    <row r="32" spans="1:8" s="54" customFormat="1" ht="25.5" x14ac:dyDescent="0.2">
      <c r="A32" s="52" t="s">
        <v>99</v>
      </c>
      <c r="B32" s="53">
        <v>549169.38</v>
      </c>
      <c r="E32" s="24"/>
      <c r="F32" s="27"/>
      <c r="G32" s="63"/>
      <c r="H32" s="63"/>
    </row>
    <row r="33" spans="1:8" s="54" customFormat="1" ht="12.75" x14ac:dyDescent="0.2">
      <c r="A33" s="52" t="s">
        <v>114</v>
      </c>
      <c r="B33" s="53">
        <v>433881</v>
      </c>
      <c r="E33" s="24"/>
      <c r="F33" s="27"/>
      <c r="G33" s="63"/>
      <c r="H33" s="63"/>
    </row>
    <row r="34" spans="1:8" s="54" customFormat="1" ht="12.75" x14ac:dyDescent="0.2">
      <c r="A34" s="52" t="s">
        <v>276</v>
      </c>
      <c r="B34" s="53">
        <v>84296.88</v>
      </c>
      <c r="E34" s="24"/>
      <c r="F34" s="27"/>
      <c r="G34" s="63"/>
      <c r="H34" s="63"/>
    </row>
    <row r="35" spans="1:8" s="54" customFormat="1" ht="12.75" x14ac:dyDescent="0.2">
      <c r="A35" s="52" t="s">
        <v>277</v>
      </c>
      <c r="B35" s="53">
        <v>149176.26</v>
      </c>
      <c r="E35" s="24"/>
      <c r="F35" s="27"/>
      <c r="G35" s="63"/>
      <c r="H35" s="63"/>
    </row>
    <row r="36" spans="1:8" s="54" customFormat="1" ht="12.75" x14ac:dyDescent="0.2">
      <c r="A36" s="52" t="s">
        <v>278</v>
      </c>
      <c r="B36" s="53">
        <v>1009714.38</v>
      </c>
      <c r="E36" s="24"/>
      <c r="F36" s="27"/>
      <c r="G36" s="63"/>
      <c r="H36" s="63"/>
    </row>
    <row r="37" spans="1:8" s="54" customFormat="1" ht="12.75" x14ac:dyDescent="0.2">
      <c r="A37" s="52" t="s">
        <v>102</v>
      </c>
      <c r="B37" s="53">
        <v>0</v>
      </c>
      <c r="E37" s="24"/>
      <c r="F37" s="27"/>
      <c r="G37" s="63"/>
      <c r="H37" s="63"/>
    </row>
    <row r="38" spans="1:8" s="54" customFormat="1" ht="12.75" x14ac:dyDescent="0.2">
      <c r="A38" s="52" t="s">
        <v>279</v>
      </c>
      <c r="B38" s="53">
        <v>970653.78</v>
      </c>
      <c r="E38" s="24"/>
      <c r="F38" s="27"/>
      <c r="G38" s="63"/>
      <c r="H38" s="63"/>
    </row>
    <row r="39" spans="1:8" s="54" customFormat="1" ht="12.75" x14ac:dyDescent="0.2">
      <c r="A39" s="52" t="s">
        <v>280</v>
      </c>
      <c r="B39" s="75">
        <v>0</v>
      </c>
      <c r="E39" s="24"/>
      <c r="F39" s="27"/>
      <c r="G39" s="63"/>
      <c r="H39" s="63"/>
    </row>
    <row r="40" spans="1:8" s="54" customFormat="1" ht="12.75" x14ac:dyDescent="0.2">
      <c r="A40" s="56" t="s">
        <v>281</v>
      </c>
      <c r="B40" s="75">
        <v>0</v>
      </c>
      <c r="E40" s="24"/>
      <c r="F40" s="27"/>
      <c r="G40" s="63"/>
      <c r="H40" s="63"/>
    </row>
    <row r="41" spans="1:8" s="54" customFormat="1" ht="12.75" x14ac:dyDescent="0.2">
      <c r="A41" s="52" t="s">
        <v>302</v>
      </c>
      <c r="B41" s="53">
        <v>166101.60999999999</v>
      </c>
      <c r="E41" s="24"/>
      <c r="F41" s="27"/>
      <c r="G41" s="63"/>
      <c r="H41" s="63"/>
    </row>
    <row r="42" spans="1:8" s="54" customFormat="1" ht="25.5" x14ac:dyDescent="0.2">
      <c r="A42" s="52" t="s">
        <v>304</v>
      </c>
      <c r="B42" s="53">
        <v>439149.5</v>
      </c>
      <c r="E42" s="24"/>
      <c r="F42" s="27"/>
      <c r="G42" s="63"/>
      <c r="H42" s="63"/>
    </row>
    <row r="43" spans="1:8" s="54" customFormat="1" ht="12.75" x14ac:dyDescent="0.25">
      <c r="A43" s="58" t="s">
        <v>115</v>
      </c>
      <c r="B43" s="55">
        <v>-45290.9</v>
      </c>
      <c r="E43" s="24"/>
      <c r="F43" s="27"/>
    </row>
    <row r="44" spans="1:8" s="54" customFormat="1" ht="12.75" x14ac:dyDescent="0.2">
      <c r="A44" s="58" t="s">
        <v>127</v>
      </c>
      <c r="B44" s="55">
        <v>484439.13</v>
      </c>
      <c r="F44" s="66"/>
      <c r="H44" s="63"/>
    </row>
    <row r="45" spans="1:8" s="54" customFormat="1" ht="12.75" x14ac:dyDescent="0.2">
      <c r="A45" s="52" t="s">
        <v>305</v>
      </c>
      <c r="B45" s="53">
        <v>242994.15</v>
      </c>
      <c r="E45" s="24"/>
      <c r="F45" s="27"/>
      <c r="H45" s="63"/>
    </row>
    <row r="46" spans="1:8" s="54" customFormat="1" ht="12.75" x14ac:dyDescent="0.2">
      <c r="A46" s="58" t="s">
        <v>306</v>
      </c>
      <c r="B46" s="55">
        <v>242994.15</v>
      </c>
      <c r="F46" s="27"/>
      <c r="H46" s="63"/>
    </row>
    <row r="47" spans="1:8" s="54" customFormat="1" ht="12.75" x14ac:dyDescent="0.2">
      <c r="A47" s="52" t="s">
        <v>307</v>
      </c>
      <c r="B47" s="53">
        <v>135822</v>
      </c>
      <c r="E47" s="24"/>
      <c r="F47" s="27"/>
      <c r="G47" s="63"/>
      <c r="H47" s="63"/>
    </row>
    <row r="48" spans="1:8" s="54" customFormat="1" ht="12.75" x14ac:dyDescent="0.2">
      <c r="A48" s="56" t="s">
        <v>308</v>
      </c>
      <c r="B48" s="57">
        <v>112492.8</v>
      </c>
      <c r="E48" s="24"/>
      <c r="F48" s="27"/>
      <c r="G48" s="63"/>
      <c r="H48" s="63"/>
    </row>
    <row r="49" spans="1:8" s="54" customFormat="1" ht="12.75" x14ac:dyDescent="0.2">
      <c r="A49" s="52" t="s">
        <v>309</v>
      </c>
      <c r="B49" s="53">
        <v>-1381.95</v>
      </c>
      <c r="E49" s="24"/>
      <c r="F49" s="67"/>
      <c r="G49" s="24"/>
      <c r="H49" s="63"/>
    </row>
    <row r="50" spans="1:8" s="54" customFormat="1" ht="12.75" x14ac:dyDescent="0.2">
      <c r="A50" s="56" t="s">
        <v>310</v>
      </c>
      <c r="B50" s="53">
        <v>328440</v>
      </c>
      <c r="F50" s="66"/>
      <c r="H50" s="63"/>
    </row>
    <row r="51" spans="1:8" s="54" customFormat="1" ht="25.5" x14ac:dyDescent="0.2">
      <c r="A51" s="52" t="s">
        <v>311</v>
      </c>
      <c r="B51" s="75">
        <v>0</v>
      </c>
      <c r="E51" s="24"/>
      <c r="F51" s="27"/>
      <c r="H51" s="63"/>
    </row>
    <row r="52" spans="1:8" ht="15" x14ac:dyDescent="0.25">
      <c r="A52" s="9" t="s">
        <v>126</v>
      </c>
      <c r="B52" s="18">
        <v>9628526.9101000018</v>
      </c>
      <c r="E52" s="31"/>
      <c r="F52" s="39"/>
      <c r="G52"/>
      <c r="H52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v>-1398496.5401000027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35433070866141736" bottom="0.15748031496062992" header="0.31496062992125984" footer="0.31496062992125984"/>
  <pageSetup paperSize="9" scale="8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pageSetUpPr fitToPage="1"/>
  </sheetPr>
  <dimension ref="A1:H54"/>
  <sheetViews>
    <sheetView zoomScaleNormal="100" workbookViewId="0">
      <pane ySplit="3" topLeftCell="A19" activePane="bottomLeft" state="frozen"/>
      <selection activeCell="B38" sqref="B38"/>
      <selection pane="bottomLeft" activeCell="B38" sqref="B38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7" t="s">
        <v>312</v>
      </c>
      <c r="B1" s="157"/>
      <c r="C1" s="157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161" t="s">
        <v>18</v>
      </c>
      <c r="B3" s="161"/>
      <c r="C3" s="161"/>
      <c r="D3" s="15"/>
      <c r="E3" s="1" t="s">
        <v>91</v>
      </c>
      <c r="F3" s="12"/>
    </row>
    <row r="4" spans="1:8" ht="6" customHeight="1" x14ac:dyDescent="0.25"/>
    <row r="5" spans="1:8" x14ac:dyDescent="0.25">
      <c r="A5" s="155" t="s">
        <v>103</v>
      </c>
      <c r="B5" s="159" t="s">
        <v>123</v>
      </c>
      <c r="C5" s="160"/>
      <c r="E5" s="5"/>
      <c r="F5" s="6"/>
    </row>
    <row r="6" spans="1:8" x14ac:dyDescent="0.25">
      <c r="A6" s="156"/>
      <c r="B6" s="16" t="s">
        <v>97</v>
      </c>
      <c r="C6" s="16" t="s">
        <v>98</v>
      </c>
      <c r="E6" s="5"/>
      <c r="F6" s="6"/>
    </row>
    <row r="7" spans="1:8" s="54" customFormat="1" ht="12.75" x14ac:dyDescent="0.2">
      <c r="A7" s="52" t="s">
        <v>117</v>
      </c>
      <c r="B7" s="53">
        <v>1523164.2</v>
      </c>
      <c r="C7" s="59">
        <v>1493723.81</v>
      </c>
      <c r="E7" s="24"/>
      <c r="F7" s="27"/>
      <c r="G7" s="27"/>
      <c r="H7" s="63"/>
    </row>
    <row r="8" spans="1:8" s="54" customFormat="1" ht="25.5" x14ac:dyDescent="0.2">
      <c r="A8" s="52" t="s">
        <v>106</v>
      </c>
      <c r="B8" s="53">
        <v>458153.55</v>
      </c>
      <c r="C8" s="59">
        <v>442305.21</v>
      </c>
      <c r="E8" s="24"/>
      <c r="F8" s="27"/>
      <c r="G8" s="27"/>
      <c r="H8" s="63"/>
    </row>
    <row r="9" spans="1:8" s="54" customFormat="1" ht="12.75" x14ac:dyDescent="0.25">
      <c r="A9" s="52" t="s">
        <v>118</v>
      </c>
      <c r="B9" s="59">
        <v>1188108.78</v>
      </c>
      <c r="C9" s="59">
        <v>1143522.28</v>
      </c>
      <c r="E9" s="24"/>
      <c r="F9" s="27"/>
      <c r="G9" s="27"/>
    </row>
    <row r="10" spans="1:8" s="54" customFormat="1" ht="25.5" x14ac:dyDescent="0.2">
      <c r="A10" s="52" t="s">
        <v>113</v>
      </c>
      <c r="B10" s="53">
        <v>413459.82</v>
      </c>
      <c r="C10" s="59">
        <v>396644.22</v>
      </c>
      <c r="E10" s="24"/>
      <c r="F10" s="27"/>
      <c r="G10" s="27"/>
      <c r="H10" s="63"/>
    </row>
    <row r="11" spans="1:8" s="54" customFormat="1" ht="12.75" x14ac:dyDescent="0.2">
      <c r="A11" s="52" t="s">
        <v>104</v>
      </c>
      <c r="B11" s="53">
        <v>326659.20000000001</v>
      </c>
      <c r="C11" s="59">
        <v>314038.18</v>
      </c>
      <c r="E11" s="24"/>
      <c r="F11" s="27"/>
      <c r="G11" s="27"/>
      <c r="H11" s="63"/>
    </row>
    <row r="12" spans="1:8" s="54" customFormat="1" ht="12.75" x14ac:dyDescent="0.2">
      <c r="A12" s="52" t="s">
        <v>100</v>
      </c>
      <c r="B12" s="53">
        <v>62852.34</v>
      </c>
      <c r="C12" s="59">
        <v>60547.63</v>
      </c>
      <c r="E12" s="24"/>
      <c r="F12" s="27"/>
      <c r="G12" s="27"/>
      <c r="H12" s="63"/>
    </row>
    <row r="13" spans="1:8" s="54" customFormat="1" ht="12.75" x14ac:dyDescent="0.2">
      <c r="A13" s="52" t="s">
        <v>101</v>
      </c>
      <c r="B13" s="75">
        <v>0</v>
      </c>
      <c r="C13" s="75">
        <v>0</v>
      </c>
      <c r="E13" s="24"/>
      <c r="F13" s="27"/>
      <c r="G13" s="27"/>
      <c r="H13" s="63"/>
    </row>
    <row r="14" spans="1:8" s="54" customFormat="1" ht="12.75" x14ac:dyDescent="0.2">
      <c r="A14" s="52" t="s">
        <v>105</v>
      </c>
      <c r="B14" s="53">
        <v>656857.16</v>
      </c>
      <c r="C14" s="59">
        <v>629342.56999999995</v>
      </c>
      <c r="E14" s="24"/>
      <c r="F14" s="27"/>
      <c r="G14" s="27"/>
      <c r="H14" s="63"/>
    </row>
    <row r="15" spans="1:8" s="54" customFormat="1" ht="12.75" x14ac:dyDescent="0.25">
      <c r="A15" s="52" t="s">
        <v>119</v>
      </c>
      <c r="B15" s="59">
        <v>8400</v>
      </c>
      <c r="C15" s="59">
        <v>7700</v>
      </c>
      <c r="E15" s="24"/>
      <c r="F15" s="27"/>
      <c r="G15" s="27"/>
    </row>
    <row r="16" spans="1:8" s="54" customFormat="1" ht="12.75" x14ac:dyDescent="0.25">
      <c r="A16" s="52" t="s">
        <v>107</v>
      </c>
      <c r="B16" s="59">
        <v>729225.24</v>
      </c>
      <c r="C16" s="59">
        <v>699982.56</v>
      </c>
      <c r="E16" s="24"/>
      <c r="F16" s="27"/>
      <c r="G16" s="27"/>
    </row>
    <row r="17" spans="1:8" s="54" customFormat="1" ht="12.75" x14ac:dyDescent="0.25">
      <c r="A17" s="52" t="s">
        <v>120</v>
      </c>
      <c r="B17" s="75">
        <v>0</v>
      </c>
      <c r="C17" s="75">
        <v>0</v>
      </c>
      <c r="E17" s="24"/>
      <c r="F17" s="27"/>
      <c r="G17" s="27"/>
    </row>
    <row r="18" spans="1:8" s="54" customFormat="1" ht="12.75" x14ac:dyDescent="0.2">
      <c r="A18" s="52" t="s">
        <v>108</v>
      </c>
      <c r="B18" s="75">
        <v>0</v>
      </c>
      <c r="C18" s="75">
        <v>0</v>
      </c>
      <c r="E18" s="24"/>
      <c r="F18" s="27"/>
      <c r="G18" s="27"/>
      <c r="H18" s="63"/>
    </row>
    <row r="19" spans="1:8" s="54" customFormat="1" ht="12.75" x14ac:dyDescent="0.25">
      <c r="A19" s="52" t="s">
        <v>303</v>
      </c>
      <c r="B19" s="59">
        <v>211991.13</v>
      </c>
      <c r="C19" s="59">
        <v>199547.23</v>
      </c>
      <c r="E19" s="24"/>
      <c r="F19" s="27"/>
      <c r="G19" s="27"/>
    </row>
    <row r="20" spans="1:8" s="54" customFormat="1" ht="12.75" x14ac:dyDescent="0.25">
      <c r="A20" s="52" t="s">
        <v>121</v>
      </c>
      <c r="B20" s="75">
        <v>0</v>
      </c>
      <c r="C20" s="59">
        <v>0</v>
      </c>
      <c r="E20" s="24"/>
      <c r="F20" s="27"/>
      <c r="G20" s="27"/>
    </row>
    <row r="21" spans="1:8" s="54" customFormat="1" ht="25.5" x14ac:dyDescent="0.25">
      <c r="A21" s="52" t="s">
        <v>109</v>
      </c>
      <c r="B21" s="53">
        <v>0</v>
      </c>
      <c r="C21" s="59">
        <v>11700.45</v>
      </c>
      <c r="E21" s="24"/>
      <c r="F21" s="27"/>
      <c r="G21" s="27"/>
    </row>
    <row r="22" spans="1:8" s="54" customFormat="1" ht="25.5" x14ac:dyDescent="0.25">
      <c r="A22" s="52" t="s">
        <v>110</v>
      </c>
      <c r="B22" s="53">
        <v>0</v>
      </c>
      <c r="C22" s="59">
        <v>37968.370000000003</v>
      </c>
      <c r="E22" s="24"/>
      <c r="F22" s="27"/>
      <c r="G22" s="27"/>
    </row>
    <row r="23" spans="1:8" s="54" customFormat="1" ht="12.75" x14ac:dyDescent="0.25">
      <c r="A23" s="52" t="s">
        <v>111</v>
      </c>
      <c r="B23" s="59">
        <v>113857.92</v>
      </c>
      <c r="C23" s="59">
        <v>109378.37</v>
      </c>
      <c r="E23" s="24"/>
      <c r="F23" s="27"/>
      <c r="G23" s="27"/>
    </row>
    <row r="24" spans="1:8" s="54" customFormat="1" ht="12.75" x14ac:dyDescent="0.2">
      <c r="A24" s="52" t="s">
        <v>112</v>
      </c>
      <c r="B24" s="75">
        <v>0</v>
      </c>
      <c r="C24" s="59">
        <v>4863.87</v>
      </c>
      <c r="E24" s="24"/>
      <c r="F24" s="27"/>
      <c r="G24" s="27"/>
      <c r="H24" s="63"/>
    </row>
    <row r="25" spans="1:8" s="54" customFormat="1" ht="12.75" x14ac:dyDescent="0.2">
      <c r="A25" s="52" t="s">
        <v>313</v>
      </c>
      <c r="B25" s="53">
        <v>6144.22</v>
      </c>
      <c r="C25" s="59">
        <v>6144.22</v>
      </c>
      <c r="E25" s="24"/>
      <c r="F25" s="66"/>
      <c r="G25" s="66"/>
      <c r="H25" s="63"/>
    </row>
    <row r="26" spans="1:8" s="54" customFormat="1" ht="12.75" x14ac:dyDescent="0.2">
      <c r="A26" s="52" t="s">
        <v>314</v>
      </c>
      <c r="B26" s="75">
        <v>0</v>
      </c>
      <c r="C26" s="75">
        <v>0</v>
      </c>
      <c r="E26" s="24"/>
      <c r="F26" s="66"/>
      <c r="G26" s="66"/>
      <c r="H26" s="63"/>
    </row>
    <row r="27" spans="1:8" x14ac:dyDescent="0.25">
      <c r="A27" s="9" t="s">
        <v>122</v>
      </c>
      <c r="B27" s="19">
        <v>5698873.5599999996</v>
      </c>
      <c r="C27" s="19">
        <v>5557408.9699999997</v>
      </c>
      <c r="E27" s="25"/>
      <c r="F27" s="38"/>
      <c r="G27" s="38"/>
    </row>
    <row r="28" spans="1:8" ht="15" x14ac:dyDescent="0.25">
      <c r="B28" s="10"/>
      <c r="C28" s="54"/>
    </row>
    <row r="29" spans="1:8" x14ac:dyDescent="0.25">
      <c r="A29" s="16" t="s">
        <v>103</v>
      </c>
      <c r="B29" s="17" t="s">
        <v>124</v>
      </c>
      <c r="C29" s="67"/>
    </row>
    <row r="30" spans="1:8" s="54" customFormat="1" ht="12.75" x14ac:dyDescent="0.2">
      <c r="A30" s="52" t="s">
        <v>117</v>
      </c>
      <c r="B30" s="53">
        <v>1523145.6</v>
      </c>
      <c r="C30" s="67"/>
      <c r="E30" s="24"/>
      <c r="F30" s="62"/>
      <c r="G30" s="63"/>
      <c r="H30" s="63"/>
    </row>
    <row r="31" spans="1:8" s="54" customFormat="1" ht="12.75" x14ac:dyDescent="0.2">
      <c r="A31" s="52" t="s">
        <v>125</v>
      </c>
      <c r="B31" s="53">
        <v>682685</v>
      </c>
      <c r="E31" s="24"/>
      <c r="F31" s="27"/>
      <c r="G31" s="63"/>
      <c r="H31" s="63"/>
    </row>
    <row r="32" spans="1:8" s="54" customFormat="1" ht="25.5" x14ac:dyDescent="0.2">
      <c r="A32" s="52" t="s">
        <v>99</v>
      </c>
      <c r="B32" s="53">
        <v>413451.9</v>
      </c>
      <c r="E32" s="24"/>
      <c r="F32" s="27"/>
      <c r="G32" s="63"/>
      <c r="H32" s="63"/>
    </row>
    <row r="33" spans="1:8" s="54" customFormat="1" ht="12.75" x14ac:dyDescent="0.2">
      <c r="A33" s="52" t="s">
        <v>114</v>
      </c>
      <c r="B33" s="53">
        <v>326655</v>
      </c>
      <c r="E33" s="24"/>
      <c r="F33" s="27"/>
      <c r="G33" s="63"/>
      <c r="H33" s="63"/>
    </row>
    <row r="34" spans="1:8" s="54" customFormat="1" ht="12.75" x14ac:dyDescent="0.2">
      <c r="A34" s="52" t="s">
        <v>276</v>
      </c>
      <c r="B34" s="53">
        <v>63464.4</v>
      </c>
      <c r="E34" s="24"/>
      <c r="F34" s="27"/>
      <c r="G34" s="63"/>
      <c r="H34" s="63"/>
    </row>
    <row r="35" spans="1:8" s="54" customFormat="1" ht="12.75" x14ac:dyDescent="0.2">
      <c r="A35" s="52" t="s">
        <v>277</v>
      </c>
      <c r="B35" s="75">
        <v>0</v>
      </c>
      <c r="E35" s="24"/>
      <c r="F35" s="27"/>
      <c r="G35" s="63"/>
      <c r="H35" s="63"/>
    </row>
    <row r="36" spans="1:8" s="54" customFormat="1" ht="12.75" x14ac:dyDescent="0.2">
      <c r="A36" s="52" t="s">
        <v>278</v>
      </c>
      <c r="B36" s="53">
        <v>616799.75</v>
      </c>
      <c r="E36" s="24"/>
      <c r="F36" s="27"/>
      <c r="G36" s="63"/>
      <c r="H36" s="63"/>
    </row>
    <row r="37" spans="1:8" s="54" customFormat="1" ht="12.75" x14ac:dyDescent="0.2">
      <c r="A37" s="52" t="s">
        <v>102</v>
      </c>
      <c r="B37" s="53">
        <v>0</v>
      </c>
      <c r="E37" s="24"/>
      <c r="F37" s="27"/>
      <c r="G37" s="63"/>
      <c r="H37" s="63"/>
    </row>
    <row r="38" spans="1:8" s="54" customFormat="1" ht="12.75" x14ac:dyDescent="0.2">
      <c r="A38" s="52" t="s">
        <v>279</v>
      </c>
      <c r="B38" s="53">
        <v>730773.9</v>
      </c>
      <c r="E38" s="24"/>
      <c r="F38" s="27"/>
      <c r="G38" s="63"/>
      <c r="H38" s="63"/>
    </row>
    <row r="39" spans="1:8" s="54" customFormat="1" ht="12.75" x14ac:dyDescent="0.2">
      <c r="A39" s="52" t="s">
        <v>280</v>
      </c>
      <c r="B39" s="75">
        <v>0</v>
      </c>
      <c r="E39" s="24"/>
      <c r="F39" s="27"/>
      <c r="G39" s="63"/>
      <c r="H39" s="63"/>
    </row>
    <row r="40" spans="1:8" s="54" customFormat="1" ht="12.75" x14ac:dyDescent="0.2">
      <c r="A40" s="56" t="s">
        <v>281</v>
      </c>
      <c r="B40" s="75">
        <v>0</v>
      </c>
      <c r="E40" s="24"/>
      <c r="F40" s="27"/>
      <c r="G40" s="63"/>
      <c r="H40" s="63"/>
    </row>
    <row r="41" spans="1:8" s="54" customFormat="1" ht="12.75" x14ac:dyDescent="0.2">
      <c r="A41" s="52" t="s">
        <v>302</v>
      </c>
      <c r="B41" s="53">
        <v>215442.12</v>
      </c>
      <c r="E41" s="24"/>
      <c r="F41" s="27"/>
      <c r="G41" s="63"/>
      <c r="H41" s="63"/>
    </row>
    <row r="42" spans="1:8" s="54" customFormat="1" ht="25.5" x14ac:dyDescent="0.2">
      <c r="A42" s="52" t="s">
        <v>304</v>
      </c>
      <c r="B42" s="53">
        <v>329507.57</v>
      </c>
      <c r="E42" s="24"/>
      <c r="F42" s="27"/>
      <c r="G42" s="63"/>
      <c r="H42" s="63"/>
    </row>
    <row r="43" spans="1:8" s="54" customFormat="1" ht="12.75" x14ac:dyDescent="0.25">
      <c r="A43" s="58" t="s">
        <v>115</v>
      </c>
      <c r="B43" s="55">
        <v>72615.37000000001</v>
      </c>
      <c r="E43" s="24"/>
      <c r="F43" s="27"/>
    </row>
    <row r="44" spans="1:8" s="54" customFormat="1" ht="12.75" x14ac:dyDescent="0.2">
      <c r="A44" s="58" t="s">
        <v>127</v>
      </c>
      <c r="B44" s="55">
        <v>256893.09</v>
      </c>
      <c r="F44" s="66"/>
      <c r="H44" s="63"/>
    </row>
    <row r="45" spans="1:8" s="54" customFormat="1" ht="12.75" x14ac:dyDescent="0.2">
      <c r="A45" s="52" t="s">
        <v>305</v>
      </c>
      <c r="B45" s="53">
        <v>188550.93</v>
      </c>
      <c r="E45" s="24"/>
      <c r="F45" s="27"/>
      <c r="H45" s="63"/>
    </row>
    <row r="46" spans="1:8" s="54" customFormat="1" ht="12.75" x14ac:dyDescent="0.2">
      <c r="A46" s="58" t="s">
        <v>306</v>
      </c>
      <c r="B46" s="55">
        <v>188550.93</v>
      </c>
      <c r="F46" s="27"/>
      <c r="H46" s="63"/>
    </row>
    <row r="47" spans="1:8" s="54" customFormat="1" ht="12.75" x14ac:dyDescent="0.2">
      <c r="A47" s="52" t="s">
        <v>307</v>
      </c>
      <c r="B47" s="53">
        <v>80126.399999999994</v>
      </c>
      <c r="E47" s="24"/>
      <c r="F47" s="27"/>
      <c r="G47" s="63"/>
      <c r="H47" s="63"/>
    </row>
    <row r="48" spans="1:8" s="54" customFormat="1" ht="12.75" x14ac:dyDescent="0.2">
      <c r="A48" s="56" t="s">
        <v>308</v>
      </c>
      <c r="B48" s="57">
        <v>0</v>
      </c>
      <c r="E48" s="24"/>
      <c r="F48" s="27"/>
      <c r="G48" s="63"/>
      <c r="H48" s="63"/>
    </row>
    <row r="49" spans="1:8" s="54" customFormat="1" ht="12.75" x14ac:dyDescent="0.2">
      <c r="A49" s="52" t="s">
        <v>309</v>
      </c>
      <c r="B49" s="53">
        <v>0</v>
      </c>
      <c r="E49" s="24"/>
      <c r="F49" s="27"/>
      <c r="H49" s="63"/>
    </row>
    <row r="50" spans="1:8" s="54" customFormat="1" ht="12.75" x14ac:dyDescent="0.2">
      <c r="A50" s="56" t="s">
        <v>310</v>
      </c>
      <c r="B50" s="75">
        <v>0</v>
      </c>
      <c r="F50" s="66"/>
      <c r="H50" s="63"/>
    </row>
    <row r="51" spans="1:8" s="54" customFormat="1" ht="25.5" x14ac:dyDescent="0.2">
      <c r="A51" s="52" t="s">
        <v>311</v>
      </c>
      <c r="B51" s="75">
        <v>0</v>
      </c>
      <c r="F51" s="66"/>
      <c r="H51" s="63"/>
    </row>
    <row r="52" spans="1:8" ht="15" x14ac:dyDescent="0.25">
      <c r="A52" s="9" t="s">
        <v>126</v>
      </c>
      <c r="B52" s="18">
        <v>5170602.57</v>
      </c>
      <c r="E52" s="24"/>
      <c r="F52" s="27"/>
      <c r="G52"/>
      <c r="H52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v>386806.39999999944</v>
      </c>
      <c r="E54" s="31"/>
      <c r="F54" s="39"/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35433070866141736" bottom="0.15748031496062992" header="0.31496062992125984" footer="0.31496062992125984"/>
  <pageSetup paperSize="9" scale="8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A1:H54"/>
  <sheetViews>
    <sheetView zoomScaleNormal="100" workbookViewId="0">
      <pane ySplit="3" topLeftCell="A22" activePane="bottomLeft" state="frozen"/>
      <selection activeCell="B38" sqref="B38"/>
      <selection pane="bottomLeft" activeCell="B38" sqref="B38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7" t="s">
        <v>312</v>
      </c>
      <c r="B1" s="157"/>
      <c r="C1" s="157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161" t="s">
        <v>19</v>
      </c>
      <c r="B3" s="161"/>
      <c r="C3" s="161"/>
      <c r="D3" s="15"/>
      <c r="E3" s="1" t="s">
        <v>91</v>
      </c>
      <c r="F3" s="12"/>
    </row>
    <row r="4" spans="1:8" ht="6" customHeight="1" x14ac:dyDescent="0.25"/>
    <row r="5" spans="1:8" x14ac:dyDescent="0.25">
      <c r="A5" s="155" t="s">
        <v>103</v>
      </c>
      <c r="B5" s="159" t="s">
        <v>123</v>
      </c>
      <c r="C5" s="160"/>
      <c r="E5" s="5"/>
      <c r="F5" s="6"/>
    </row>
    <row r="6" spans="1:8" x14ac:dyDescent="0.25">
      <c r="A6" s="156"/>
      <c r="B6" s="16" t="s">
        <v>97</v>
      </c>
      <c r="C6" s="16" t="s">
        <v>98</v>
      </c>
      <c r="E6" s="5"/>
      <c r="F6" s="6"/>
    </row>
    <row r="7" spans="1:8" s="54" customFormat="1" ht="12.75" x14ac:dyDescent="0.2">
      <c r="A7" s="52" t="s">
        <v>117</v>
      </c>
      <c r="B7" s="53">
        <v>1734309.88</v>
      </c>
      <c r="C7" s="59">
        <v>1770295.93</v>
      </c>
      <c r="E7" s="24"/>
      <c r="F7" s="27"/>
      <c r="G7" s="27"/>
      <c r="H7" s="63"/>
    </row>
    <row r="8" spans="1:8" s="54" customFormat="1" ht="25.5" x14ac:dyDescent="0.2">
      <c r="A8" s="52" t="s">
        <v>106</v>
      </c>
      <c r="B8" s="53">
        <v>471117</v>
      </c>
      <c r="C8" s="59">
        <v>470538.9</v>
      </c>
      <c r="E8" s="24"/>
      <c r="F8" s="24"/>
      <c r="G8" s="24"/>
      <c r="H8" s="63"/>
    </row>
    <row r="9" spans="1:8" s="54" customFormat="1" ht="12.75" x14ac:dyDescent="0.25">
      <c r="A9" s="52" t="s">
        <v>118</v>
      </c>
      <c r="B9" s="59">
        <v>1352805.3</v>
      </c>
      <c r="C9" s="59">
        <v>1339353.75</v>
      </c>
      <c r="E9" s="24"/>
      <c r="F9" s="27"/>
      <c r="G9" s="27"/>
    </row>
    <row r="10" spans="1:8" s="54" customFormat="1" ht="25.5" x14ac:dyDescent="0.2">
      <c r="A10" s="52" t="s">
        <v>113</v>
      </c>
      <c r="B10" s="53">
        <v>470772.54</v>
      </c>
      <c r="C10" s="59">
        <v>464104.03</v>
      </c>
      <c r="E10" s="24"/>
      <c r="F10" s="27"/>
      <c r="G10" s="27"/>
      <c r="H10" s="63"/>
    </row>
    <row r="11" spans="1:8" s="54" customFormat="1" ht="12.75" x14ac:dyDescent="0.2">
      <c r="A11" s="52" t="s">
        <v>104</v>
      </c>
      <c r="B11" s="53">
        <v>370851.56</v>
      </c>
      <c r="C11" s="59">
        <v>366556.94</v>
      </c>
      <c r="E11" s="24"/>
      <c r="F11" s="27"/>
      <c r="G11" s="27"/>
      <c r="H11" s="63"/>
    </row>
    <row r="12" spans="1:8" s="54" customFormat="1" ht="12.75" x14ac:dyDescent="0.2">
      <c r="A12" s="52" t="s">
        <v>100</v>
      </c>
      <c r="B12" s="53">
        <v>72263.14</v>
      </c>
      <c r="C12" s="59">
        <v>71608.13</v>
      </c>
      <c r="E12" s="24"/>
      <c r="F12" s="27"/>
      <c r="G12" s="27"/>
      <c r="H12" s="63"/>
    </row>
    <row r="13" spans="1:8" s="54" customFormat="1" ht="12.75" x14ac:dyDescent="0.2">
      <c r="A13" s="52" t="s">
        <v>101</v>
      </c>
      <c r="B13" s="75">
        <v>0</v>
      </c>
      <c r="C13" s="75">
        <v>0</v>
      </c>
      <c r="E13" s="24"/>
      <c r="F13" s="24"/>
      <c r="G13" s="24"/>
      <c r="H13" s="63"/>
    </row>
    <row r="14" spans="1:8" s="54" customFormat="1" ht="12.75" x14ac:dyDescent="0.2">
      <c r="A14" s="52" t="s">
        <v>105</v>
      </c>
      <c r="B14" s="53">
        <v>856422.78</v>
      </c>
      <c r="C14" s="59">
        <v>841182.7</v>
      </c>
      <c r="E14" s="24"/>
      <c r="F14" s="27"/>
      <c r="G14" s="27"/>
      <c r="H14" s="63"/>
    </row>
    <row r="15" spans="1:8" s="54" customFormat="1" ht="12.75" x14ac:dyDescent="0.25">
      <c r="A15" s="52" t="s">
        <v>119</v>
      </c>
      <c r="B15" s="59">
        <v>302040</v>
      </c>
      <c r="C15" s="59">
        <v>321870</v>
      </c>
      <c r="E15" s="24"/>
      <c r="F15" s="24"/>
      <c r="G15" s="24"/>
    </row>
    <row r="16" spans="1:8" s="54" customFormat="1" ht="12.75" x14ac:dyDescent="0.25">
      <c r="A16" s="52" t="s">
        <v>107</v>
      </c>
      <c r="B16" s="59">
        <v>832090.78</v>
      </c>
      <c r="C16" s="59">
        <v>821729.16</v>
      </c>
      <c r="E16" s="24"/>
      <c r="F16" s="27"/>
      <c r="G16" s="27"/>
    </row>
    <row r="17" spans="1:8" s="54" customFormat="1" ht="12.75" x14ac:dyDescent="0.25">
      <c r="A17" s="52" t="s">
        <v>120</v>
      </c>
      <c r="B17" s="75">
        <v>0</v>
      </c>
      <c r="C17" s="76">
        <v>0</v>
      </c>
      <c r="E17" s="24"/>
      <c r="F17" s="37"/>
      <c r="G17" s="37"/>
    </row>
    <row r="18" spans="1:8" s="54" customFormat="1" ht="12.75" x14ac:dyDescent="0.2">
      <c r="A18" s="52" t="s">
        <v>108</v>
      </c>
      <c r="B18" s="75">
        <v>0</v>
      </c>
      <c r="C18" s="75">
        <v>0</v>
      </c>
      <c r="E18" s="24"/>
      <c r="F18" s="24"/>
      <c r="G18" s="24"/>
      <c r="H18" s="63"/>
    </row>
    <row r="19" spans="1:8" s="54" customFormat="1" ht="12.75" x14ac:dyDescent="0.25">
      <c r="A19" s="52" t="s">
        <v>303</v>
      </c>
      <c r="B19" s="59">
        <v>189106</v>
      </c>
      <c r="C19" s="59">
        <v>185662.24</v>
      </c>
      <c r="E19" s="24"/>
      <c r="F19" s="27"/>
      <c r="G19" s="27"/>
    </row>
    <row r="20" spans="1:8" s="54" customFormat="1" ht="12.75" x14ac:dyDescent="0.25">
      <c r="A20" s="52" t="s">
        <v>121</v>
      </c>
      <c r="B20" s="75">
        <v>0</v>
      </c>
      <c r="C20" s="59">
        <v>0</v>
      </c>
      <c r="E20" s="24"/>
      <c r="F20" s="24"/>
      <c r="G20" s="24"/>
    </row>
    <row r="21" spans="1:8" s="54" customFormat="1" ht="25.5" x14ac:dyDescent="0.25">
      <c r="A21" s="52" t="s">
        <v>109</v>
      </c>
      <c r="B21" s="53">
        <v>2364383.63</v>
      </c>
      <c r="C21" s="59">
        <v>2216279.7200000002</v>
      </c>
      <c r="E21" s="24"/>
      <c r="F21" s="24"/>
      <c r="G21" s="24"/>
    </row>
    <row r="22" spans="1:8" s="54" customFormat="1" ht="25.5" x14ac:dyDescent="0.25">
      <c r="A22" s="52" t="s">
        <v>110</v>
      </c>
      <c r="B22" s="53">
        <v>1167542.33</v>
      </c>
      <c r="C22" s="59">
        <v>2500024.81</v>
      </c>
      <c r="E22" s="24"/>
      <c r="F22" s="24"/>
      <c r="G22" s="24"/>
    </row>
    <row r="23" spans="1:8" s="54" customFormat="1" ht="12.75" x14ac:dyDescent="0.25">
      <c r="A23" s="52" t="s">
        <v>111</v>
      </c>
      <c r="B23" s="59">
        <v>129650.88</v>
      </c>
      <c r="C23" s="59">
        <v>128432.32000000001</v>
      </c>
      <c r="E23" s="24"/>
      <c r="F23" s="37"/>
      <c r="G23" s="37"/>
    </row>
    <row r="24" spans="1:8" s="54" customFormat="1" ht="12.75" x14ac:dyDescent="0.2">
      <c r="A24" s="52" t="s">
        <v>112</v>
      </c>
      <c r="B24" s="59">
        <v>140332.56</v>
      </c>
      <c r="C24" s="59">
        <v>156047.79999999999</v>
      </c>
      <c r="E24" s="24"/>
      <c r="F24" s="37"/>
      <c r="G24" s="37"/>
      <c r="H24" s="63"/>
    </row>
    <row r="25" spans="1:8" s="54" customFormat="1" ht="12.75" x14ac:dyDescent="0.2">
      <c r="A25" s="52" t="s">
        <v>313</v>
      </c>
      <c r="B25" s="53">
        <v>10702.72</v>
      </c>
      <c r="C25" s="59">
        <v>9461.6200000000008</v>
      </c>
      <c r="E25" s="24"/>
      <c r="F25" s="64"/>
      <c r="G25" s="64"/>
      <c r="H25" s="63"/>
    </row>
    <row r="26" spans="1:8" s="54" customFormat="1" ht="12.75" x14ac:dyDescent="0.2">
      <c r="A26" s="52" t="s">
        <v>314</v>
      </c>
      <c r="B26" s="53">
        <v>248400</v>
      </c>
      <c r="C26" s="59">
        <v>248400</v>
      </c>
      <c r="E26" s="24"/>
      <c r="F26" s="65"/>
      <c r="G26" s="65"/>
      <c r="H26" s="63"/>
    </row>
    <row r="27" spans="1:8" x14ac:dyDescent="0.2">
      <c r="A27" s="9" t="s">
        <v>122</v>
      </c>
      <c r="B27" s="19">
        <v>10712791.100000001</v>
      </c>
      <c r="C27" s="19">
        <v>11911548.050000003</v>
      </c>
      <c r="E27" s="41"/>
      <c r="F27" s="42"/>
      <c r="G27" s="42"/>
    </row>
    <row r="28" spans="1:8" ht="15" x14ac:dyDescent="0.25">
      <c r="B28" s="10"/>
      <c r="C28" s="54"/>
    </row>
    <row r="29" spans="1:8" x14ac:dyDescent="0.25">
      <c r="A29" s="16" t="s">
        <v>103</v>
      </c>
      <c r="B29" s="17" t="s">
        <v>124</v>
      </c>
      <c r="C29" s="67"/>
    </row>
    <row r="30" spans="1:8" s="54" customFormat="1" ht="12.75" x14ac:dyDescent="0.2">
      <c r="A30" s="52" t="s">
        <v>117</v>
      </c>
      <c r="B30" s="53">
        <v>1734359.04</v>
      </c>
      <c r="C30" s="67"/>
      <c r="E30" s="24"/>
      <c r="F30" s="62"/>
      <c r="G30" s="63"/>
      <c r="H30" s="63"/>
    </row>
    <row r="31" spans="1:8" s="54" customFormat="1" ht="12.75" x14ac:dyDescent="0.2">
      <c r="A31" s="52" t="s">
        <v>125</v>
      </c>
      <c r="B31" s="53">
        <v>864875</v>
      </c>
      <c r="E31" s="24"/>
      <c r="F31" s="27"/>
      <c r="G31" s="63"/>
      <c r="H31" s="63"/>
    </row>
    <row r="32" spans="1:8" s="54" customFormat="1" ht="25.5" x14ac:dyDescent="0.2">
      <c r="A32" s="52" t="s">
        <v>99</v>
      </c>
      <c r="B32" s="53">
        <v>470784.96</v>
      </c>
      <c r="E32" s="24"/>
      <c r="F32" s="37"/>
      <c r="G32" s="63"/>
      <c r="H32" s="63"/>
    </row>
    <row r="33" spans="1:8" s="54" customFormat="1" ht="12.75" x14ac:dyDescent="0.2">
      <c r="A33" s="52" t="s">
        <v>114</v>
      </c>
      <c r="B33" s="53">
        <v>371952</v>
      </c>
      <c r="E33" s="24"/>
      <c r="F33" s="37"/>
      <c r="G33" s="63"/>
      <c r="H33" s="63"/>
    </row>
    <row r="34" spans="1:8" s="54" customFormat="1" ht="12.75" x14ac:dyDescent="0.2">
      <c r="A34" s="52" t="s">
        <v>276</v>
      </c>
      <c r="B34" s="53">
        <v>72264.960000000006</v>
      </c>
      <c r="E34" s="24"/>
      <c r="F34" s="37"/>
      <c r="G34" s="63"/>
      <c r="H34" s="63"/>
    </row>
    <row r="35" spans="1:8" s="54" customFormat="1" ht="12.75" x14ac:dyDescent="0.2">
      <c r="A35" s="52" t="s">
        <v>277</v>
      </c>
      <c r="B35" s="75">
        <v>0</v>
      </c>
      <c r="E35" s="24"/>
      <c r="F35" s="24"/>
      <c r="G35" s="63"/>
      <c r="H35" s="63"/>
    </row>
    <row r="36" spans="1:8" s="54" customFormat="1" ht="12.75" x14ac:dyDescent="0.2">
      <c r="A36" s="52" t="s">
        <v>278</v>
      </c>
      <c r="B36" s="53">
        <v>809053.26</v>
      </c>
      <c r="E36" s="24"/>
      <c r="F36" s="27"/>
      <c r="G36" s="63"/>
      <c r="H36" s="63"/>
    </row>
    <row r="37" spans="1:8" s="54" customFormat="1" ht="12.75" x14ac:dyDescent="0.2">
      <c r="A37" s="52" t="s">
        <v>102</v>
      </c>
      <c r="B37" s="53">
        <v>0</v>
      </c>
      <c r="E37" s="24"/>
      <c r="F37" s="27"/>
      <c r="G37" s="63"/>
      <c r="H37" s="63"/>
    </row>
    <row r="38" spans="1:8" s="54" customFormat="1" ht="12.75" x14ac:dyDescent="0.2">
      <c r="A38" s="52" t="s">
        <v>279</v>
      </c>
      <c r="B38" s="53">
        <v>832109.76</v>
      </c>
      <c r="E38" s="24"/>
      <c r="F38" s="37"/>
      <c r="G38" s="63"/>
      <c r="H38" s="63"/>
    </row>
    <row r="39" spans="1:8" s="54" customFormat="1" ht="12.75" x14ac:dyDescent="0.2">
      <c r="A39" s="52" t="s">
        <v>280</v>
      </c>
      <c r="B39" s="75">
        <v>0</v>
      </c>
      <c r="E39" s="24"/>
      <c r="F39" s="24"/>
      <c r="G39" s="63"/>
      <c r="H39" s="63"/>
    </row>
    <row r="40" spans="1:8" s="54" customFormat="1" ht="12.75" x14ac:dyDescent="0.2">
      <c r="A40" s="56" t="s">
        <v>281</v>
      </c>
      <c r="B40" s="75">
        <v>0</v>
      </c>
      <c r="E40" s="24"/>
      <c r="F40" s="24"/>
      <c r="G40" s="63"/>
      <c r="H40" s="63"/>
    </row>
    <row r="41" spans="1:8" s="54" customFormat="1" ht="12.75" x14ac:dyDescent="0.2">
      <c r="A41" s="52" t="s">
        <v>302</v>
      </c>
      <c r="B41" s="53">
        <v>186117.86</v>
      </c>
      <c r="E41" s="24"/>
      <c r="F41" s="24"/>
      <c r="G41" s="63"/>
      <c r="H41" s="63"/>
    </row>
    <row r="42" spans="1:8" s="54" customFormat="1" ht="25.5" x14ac:dyDescent="0.2">
      <c r="A42" s="52" t="s">
        <v>304</v>
      </c>
      <c r="B42" s="53">
        <v>2199183.1</v>
      </c>
      <c r="E42" s="24"/>
      <c r="F42" s="24"/>
      <c r="G42" s="63"/>
      <c r="H42" s="63"/>
    </row>
    <row r="43" spans="1:8" s="54" customFormat="1" ht="12.75" x14ac:dyDescent="0.25">
      <c r="A43" s="58" t="s">
        <v>115</v>
      </c>
      <c r="B43" s="55">
        <v>99339.489999999991</v>
      </c>
      <c r="E43" s="24"/>
      <c r="F43" s="24"/>
    </row>
    <row r="44" spans="1:8" s="54" customFormat="1" ht="12.75" x14ac:dyDescent="0.2">
      <c r="A44" s="58" t="s">
        <v>127</v>
      </c>
      <c r="B44" s="55">
        <v>160682.85999999999</v>
      </c>
      <c r="F44" s="64"/>
      <c r="H44" s="63"/>
    </row>
    <row r="45" spans="1:8" s="54" customFormat="1" ht="12.75" x14ac:dyDescent="0.2">
      <c r="A45" s="52" t="s">
        <v>305</v>
      </c>
      <c r="B45" s="53">
        <v>1359020.28</v>
      </c>
      <c r="E45" s="24"/>
      <c r="F45" s="24"/>
      <c r="H45" s="63"/>
    </row>
    <row r="46" spans="1:8" s="54" customFormat="1" ht="12.75" x14ac:dyDescent="0.2">
      <c r="A46" s="58" t="s">
        <v>306</v>
      </c>
      <c r="B46" s="55">
        <v>191068.32</v>
      </c>
      <c r="F46" s="24"/>
      <c r="H46" s="63"/>
    </row>
    <row r="47" spans="1:8" s="54" customFormat="1" ht="12.75" x14ac:dyDescent="0.2">
      <c r="A47" s="52" t="s">
        <v>307</v>
      </c>
      <c r="B47" s="53">
        <v>112703.4</v>
      </c>
      <c r="E47" s="24"/>
      <c r="F47" s="24"/>
      <c r="G47" s="63"/>
      <c r="H47" s="63"/>
    </row>
    <row r="48" spans="1:8" s="54" customFormat="1" ht="12.75" x14ac:dyDescent="0.2">
      <c r="A48" s="56" t="s">
        <v>308</v>
      </c>
      <c r="B48" s="57">
        <v>0</v>
      </c>
      <c r="E48" s="24"/>
      <c r="F48" s="24"/>
      <c r="G48" s="63"/>
      <c r="H48" s="63"/>
    </row>
    <row r="49" spans="1:8" s="54" customFormat="1" ht="12.75" x14ac:dyDescent="0.2">
      <c r="A49" s="52" t="s">
        <v>309</v>
      </c>
      <c r="B49" s="53">
        <v>0</v>
      </c>
      <c r="E49" s="24"/>
      <c r="F49" s="24"/>
      <c r="H49" s="63"/>
    </row>
    <row r="50" spans="1:8" s="54" customFormat="1" ht="12.75" x14ac:dyDescent="0.2">
      <c r="A50" s="56" t="s">
        <v>310</v>
      </c>
      <c r="B50" s="53">
        <v>248400</v>
      </c>
      <c r="E50" s="24"/>
      <c r="F50" s="65"/>
      <c r="G50" s="63"/>
      <c r="H50" s="63"/>
    </row>
    <row r="51" spans="1:8" s="54" customFormat="1" ht="25.5" x14ac:dyDescent="0.2">
      <c r="A51" s="52" t="s">
        <v>311</v>
      </c>
      <c r="B51" s="75">
        <v>0</v>
      </c>
      <c r="E51" s="24"/>
      <c r="F51" s="24"/>
      <c r="G51" s="63"/>
      <c r="H51" s="63"/>
    </row>
    <row r="52" spans="1:8" x14ac:dyDescent="0.25">
      <c r="A52" s="9" t="s">
        <v>126</v>
      </c>
      <c r="B52" s="18">
        <v>9260823.6199999992</v>
      </c>
      <c r="E52" s="31"/>
      <c r="F52" s="39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v>2650724.4300000034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35433070866141736" bottom="0.15748031496062992" header="0.31496062992125984" footer="0.31496062992125984"/>
  <pageSetup paperSize="9" scale="8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pageSetUpPr fitToPage="1"/>
  </sheetPr>
  <dimension ref="A1:H54"/>
  <sheetViews>
    <sheetView zoomScaleNormal="100" workbookViewId="0">
      <pane ySplit="3" topLeftCell="A13" activePane="bottomLeft" state="frozen"/>
      <selection activeCell="B38" sqref="B38"/>
      <selection pane="bottomLeft" activeCell="B38" sqref="B38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7" t="s">
        <v>312</v>
      </c>
      <c r="B1" s="157"/>
      <c r="C1" s="157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161" t="s">
        <v>20</v>
      </c>
      <c r="B3" s="161"/>
      <c r="C3" s="161"/>
      <c r="D3" s="15"/>
      <c r="E3" s="1" t="s">
        <v>91</v>
      </c>
      <c r="F3" s="12"/>
    </row>
    <row r="4" spans="1:8" ht="6" customHeight="1" x14ac:dyDescent="0.25"/>
    <row r="5" spans="1:8" x14ac:dyDescent="0.25">
      <c r="A5" s="155" t="s">
        <v>103</v>
      </c>
      <c r="B5" s="159" t="s">
        <v>123</v>
      </c>
      <c r="C5" s="160"/>
      <c r="E5" s="5"/>
      <c r="F5" s="6"/>
    </row>
    <row r="6" spans="1:8" x14ac:dyDescent="0.25">
      <c r="A6" s="156"/>
      <c r="B6" s="16" t="s">
        <v>97</v>
      </c>
      <c r="C6" s="16" t="s">
        <v>98</v>
      </c>
      <c r="E6" s="5"/>
      <c r="F6" s="6"/>
    </row>
    <row r="7" spans="1:8" s="54" customFormat="1" ht="12.75" x14ac:dyDescent="0.2">
      <c r="A7" s="52" t="s">
        <v>117</v>
      </c>
      <c r="B7" s="53">
        <v>455475.9</v>
      </c>
      <c r="C7" s="59">
        <v>438465.39</v>
      </c>
      <c r="E7" s="24"/>
      <c r="F7" s="27"/>
      <c r="G7" s="27"/>
      <c r="H7" s="63"/>
    </row>
    <row r="8" spans="1:8" s="54" customFormat="1" ht="25.5" x14ac:dyDescent="0.2">
      <c r="A8" s="52" t="s">
        <v>106</v>
      </c>
      <c r="B8" s="53">
        <v>115553.42</v>
      </c>
      <c r="C8" s="59">
        <v>108785.2</v>
      </c>
      <c r="E8" s="24"/>
      <c r="F8" s="24"/>
      <c r="G8" s="24"/>
      <c r="H8" s="63"/>
    </row>
    <row r="9" spans="1:8" s="54" customFormat="1" ht="12.75" x14ac:dyDescent="0.25">
      <c r="A9" s="52" t="s">
        <v>118</v>
      </c>
      <c r="B9" s="59">
        <v>355282.44</v>
      </c>
      <c r="C9" s="59">
        <v>331015.03999999998</v>
      </c>
      <c r="E9" s="24"/>
      <c r="F9" s="27"/>
      <c r="G9" s="27"/>
    </row>
    <row r="10" spans="1:8" s="54" customFormat="1" ht="25.5" x14ac:dyDescent="0.2">
      <c r="A10" s="52" t="s">
        <v>113</v>
      </c>
      <c r="B10" s="53">
        <v>123637.26</v>
      </c>
      <c r="C10" s="59">
        <v>114601.58</v>
      </c>
      <c r="E10" s="24"/>
      <c r="F10" s="27"/>
      <c r="G10" s="27"/>
      <c r="H10" s="63"/>
    </row>
    <row r="11" spans="1:8" s="54" customFormat="1" ht="12.75" x14ac:dyDescent="0.2">
      <c r="A11" s="52" t="s">
        <v>104</v>
      </c>
      <c r="B11" s="53">
        <v>97681.74</v>
      </c>
      <c r="C11" s="59">
        <v>90918</v>
      </c>
      <c r="E11" s="24"/>
      <c r="F11" s="27"/>
      <c r="G11" s="27"/>
      <c r="H11" s="63"/>
    </row>
    <row r="12" spans="1:8" s="54" customFormat="1" ht="12.75" x14ac:dyDescent="0.2">
      <c r="A12" s="52" t="s">
        <v>100</v>
      </c>
      <c r="B12" s="53">
        <v>18977.759999999998</v>
      </c>
      <c r="C12" s="59">
        <v>17695.8</v>
      </c>
      <c r="E12" s="24"/>
      <c r="F12" s="27"/>
      <c r="G12" s="27"/>
      <c r="H12" s="63"/>
    </row>
    <row r="13" spans="1:8" s="54" customFormat="1" ht="12.75" x14ac:dyDescent="0.2">
      <c r="A13" s="52" t="s">
        <v>101</v>
      </c>
      <c r="B13" s="75">
        <v>0</v>
      </c>
      <c r="C13" s="59">
        <v>0</v>
      </c>
      <c r="E13" s="24"/>
      <c r="F13" s="24"/>
      <c r="G13" s="24"/>
      <c r="H13" s="63"/>
    </row>
    <row r="14" spans="1:8" s="54" customFormat="1" ht="12.75" x14ac:dyDescent="0.2">
      <c r="A14" s="52" t="s">
        <v>105</v>
      </c>
      <c r="B14" s="53">
        <v>241550.69</v>
      </c>
      <c r="C14" s="59">
        <v>227399.19</v>
      </c>
      <c r="E14" s="24"/>
      <c r="F14" s="27"/>
      <c r="G14" s="27"/>
      <c r="H14" s="63"/>
    </row>
    <row r="15" spans="1:8" s="54" customFormat="1" ht="12.75" x14ac:dyDescent="0.25">
      <c r="A15" s="52" t="s">
        <v>119</v>
      </c>
      <c r="B15" s="59">
        <v>0</v>
      </c>
      <c r="C15" s="59">
        <v>0</v>
      </c>
      <c r="E15" s="24"/>
      <c r="F15" s="24"/>
      <c r="G15" s="24"/>
    </row>
    <row r="16" spans="1:8" s="54" customFormat="1" ht="12.75" x14ac:dyDescent="0.25">
      <c r="A16" s="52" t="s">
        <v>107</v>
      </c>
      <c r="B16" s="59">
        <v>218529.18</v>
      </c>
      <c r="C16" s="59">
        <v>203152.86</v>
      </c>
      <c r="E16" s="24"/>
      <c r="F16" s="27"/>
      <c r="G16" s="27"/>
    </row>
    <row r="17" spans="1:8" s="54" customFormat="1" ht="12.75" x14ac:dyDescent="0.25">
      <c r="A17" s="52" t="s">
        <v>120</v>
      </c>
      <c r="B17" s="75">
        <v>0</v>
      </c>
      <c r="C17" s="76">
        <v>0</v>
      </c>
      <c r="E17" s="24"/>
      <c r="F17" s="37"/>
      <c r="G17" s="37"/>
    </row>
    <row r="18" spans="1:8" s="54" customFormat="1" ht="12.75" x14ac:dyDescent="0.2">
      <c r="A18" s="52" t="s">
        <v>108</v>
      </c>
      <c r="B18" s="75">
        <v>0</v>
      </c>
      <c r="C18" s="75">
        <v>0</v>
      </c>
      <c r="E18" s="24"/>
      <c r="F18" s="24"/>
      <c r="G18" s="24"/>
      <c r="H18" s="63"/>
    </row>
    <row r="19" spans="1:8" s="54" customFormat="1" ht="12.75" x14ac:dyDescent="0.25">
      <c r="A19" s="52" t="s">
        <v>303</v>
      </c>
      <c r="B19" s="59">
        <v>51939.29</v>
      </c>
      <c r="C19" s="59">
        <v>47937.57</v>
      </c>
      <c r="E19" s="24"/>
      <c r="F19" s="27"/>
      <c r="G19" s="27"/>
    </row>
    <row r="20" spans="1:8" s="54" customFormat="1" ht="12.75" x14ac:dyDescent="0.25">
      <c r="A20" s="52" t="s">
        <v>121</v>
      </c>
      <c r="B20" s="75">
        <v>0</v>
      </c>
      <c r="C20" s="59">
        <v>0</v>
      </c>
      <c r="E20" s="24"/>
      <c r="F20" s="24"/>
      <c r="G20" s="24"/>
    </row>
    <row r="21" spans="1:8" s="54" customFormat="1" ht="25.5" x14ac:dyDescent="0.25">
      <c r="A21" s="52" t="s">
        <v>109</v>
      </c>
      <c r="B21" s="53">
        <v>574261.28</v>
      </c>
      <c r="C21" s="59">
        <v>499263.66</v>
      </c>
      <c r="E21" s="24"/>
      <c r="F21" s="24"/>
      <c r="G21" s="24"/>
    </row>
    <row r="22" spans="1:8" s="54" customFormat="1" ht="25.5" x14ac:dyDescent="0.25">
      <c r="A22" s="52" t="s">
        <v>110</v>
      </c>
      <c r="B22" s="53">
        <v>384069.83</v>
      </c>
      <c r="C22" s="59">
        <v>831783.83</v>
      </c>
      <c r="E22" s="24"/>
      <c r="F22" s="24"/>
      <c r="G22" s="24"/>
    </row>
    <row r="23" spans="1:8" s="54" customFormat="1" ht="12.75" x14ac:dyDescent="0.25">
      <c r="A23" s="52" t="s">
        <v>111</v>
      </c>
      <c r="B23" s="59">
        <v>34049.040000000001</v>
      </c>
      <c r="C23" s="59">
        <v>31738.28</v>
      </c>
      <c r="E23" s="24"/>
      <c r="F23" s="37"/>
      <c r="G23" s="37"/>
    </row>
    <row r="24" spans="1:8" s="54" customFormat="1" ht="12.75" x14ac:dyDescent="0.2">
      <c r="A24" s="52" t="s">
        <v>112</v>
      </c>
      <c r="B24" s="59">
        <v>37344.97</v>
      </c>
      <c r="C24" s="59">
        <v>40735.86</v>
      </c>
      <c r="E24" s="24"/>
      <c r="F24" s="37"/>
      <c r="G24" s="37"/>
      <c r="H24" s="63"/>
    </row>
    <row r="25" spans="1:8" s="54" customFormat="1" ht="12.75" x14ac:dyDescent="0.2">
      <c r="A25" s="52" t="s">
        <v>313</v>
      </c>
      <c r="B25" s="53">
        <v>0</v>
      </c>
      <c r="C25" s="59">
        <v>0</v>
      </c>
      <c r="E25" s="24"/>
      <c r="F25" s="64"/>
      <c r="G25" s="64"/>
      <c r="H25" s="63"/>
    </row>
    <row r="26" spans="1:8" s="54" customFormat="1" ht="12.75" x14ac:dyDescent="0.2">
      <c r="A26" s="52" t="s">
        <v>314</v>
      </c>
      <c r="B26" s="53">
        <v>66240</v>
      </c>
      <c r="C26" s="59">
        <v>66240</v>
      </c>
      <c r="E26" s="24"/>
      <c r="F26" s="65"/>
      <c r="G26" s="65"/>
      <c r="H26" s="63"/>
    </row>
    <row r="27" spans="1:8" x14ac:dyDescent="0.25">
      <c r="A27" s="9" t="s">
        <v>122</v>
      </c>
      <c r="B27" s="19">
        <v>2774592.8000000003</v>
      </c>
      <c r="C27" s="19">
        <v>3049732.26</v>
      </c>
      <c r="E27" s="25"/>
      <c r="F27" s="38"/>
      <c r="G27" s="38"/>
      <c r="H27" s="35"/>
    </row>
    <row r="28" spans="1:8" ht="15" x14ac:dyDescent="0.25">
      <c r="B28" s="10"/>
      <c r="C28" s="54"/>
    </row>
    <row r="29" spans="1:8" x14ac:dyDescent="0.25">
      <c r="A29" s="16" t="s">
        <v>103</v>
      </c>
      <c r="B29" s="17" t="s">
        <v>124</v>
      </c>
      <c r="C29" s="67"/>
    </row>
    <row r="30" spans="1:8" s="54" customFormat="1" ht="12.75" x14ac:dyDescent="0.2">
      <c r="A30" s="52" t="s">
        <v>117</v>
      </c>
      <c r="B30" s="53">
        <v>455523.84000000003</v>
      </c>
      <c r="C30" s="67"/>
      <c r="E30" s="24"/>
      <c r="F30" s="62"/>
      <c r="G30" s="63"/>
      <c r="H30" s="63"/>
    </row>
    <row r="31" spans="1:8" s="54" customFormat="1" ht="12.75" x14ac:dyDescent="0.2">
      <c r="A31" s="52" t="s">
        <v>125</v>
      </c>
      <c r="B31" s="53">
        <v>75976</v>
      </c>
      <c r="E31" s="24"/>
      <c r="F31" s="27"/>
      <c r="G31" s="63"/>
      <c r="H31" s="63"/>
    </row>
    <row r="32" spans="1:8" s="54" customFormat="1" ht="25.5" x14ac:dyDescent="0.2">
      <c r="A32" s="52" t="s">
        <v>99</v>
      </c>
      <c r="B32" s="53">
        <v>123650.16</v>
      </c>
      <c r="E32" s="24"/>
      <c r="F32" s="37"/>
      <c r="G32" s="63"/>
      <c r="H32" s="63"/>
    </row>
    <row r="33" spans="1:8" s="54" customFormat="1" ht="12.75" x14ac:dyDescent="0.2">
      <c r="A33" s="52" t="s">
        <v>114</v>
      </c>
      <c r="B33" s="53">
        <v>97692</v>
      </c>
      <c r="E33" s="24"/>
      <c r="F33" s="37"/>
      <c r="G33" s="63"/>
      <c r="H33" s="63"/>
    </row>
    <row r="34" spans="1:8" s="54" customFormat="1" ht="12.75" x14ac:dyDescent="0.2">
      <c r="A34" s="52" t="s">
        <v>276</v>
      </c>
      <c r="B34" s="53">
        <v>18980.16</v>
      </c>
      <c r="E34" s="24"/>
      <c r="F34" s="37"/>
      <c r="G34" s="63"/>
      <c r="H34" s="63"/>
    </row>
    <row r="35" spans="1:8" s="54" customFormat="1" ht="12.75" x14ac:dyDescent="0.2">
      <c r="A35" s="52" t="s">
        <v>277</v>
      </c>
      <c r="B35" s="75">
        <v>0</v>
      </c>
      <c r="E35" s="24"/>
      <c r="F35" s="24"/>
      <c r="G35" s="63"/>
      <c r="H35" s="63"/>
    </row>
    <row r="36" spans="1:8" s="54" customFormat="1" ht="12.75" x14ac:dyDescent="0.2">
      <c r="A36" s="52" t="s">
        <v>278</v>
      </c>
      <c r="B36" s="53">
        <v>227341.99</v>
      </c>
      <c r="E36" s="24"/>
      <c r="F36" s="27"/>
      <c r="G36" s="63"/>
      <c r="H36" s="63"/>
    </row>
    <row r="37" spans="1:8" s="54" customFormat="1" ht="12.75" x14ac:dyDescent="0.2">
      <c r="A37" s="52" t="s">
        <v>102</v>
      </c>
      <c r="B37" s="53">
        <v>0</v>
      </c>
      <c r="E37" s="24"/>
      <c r="F37" s="24"/>
      <c r="G37" s="63"/>
      <c r="H37" s="63"/>
    </row>
    <row r="38" spans="1:8" s="54" customFormat="1" ht="12.75" x14ac:dyDescent="0.2">
      <c r="A38" s="52" t="s">
        <v>279</v>
      </c>
      <c r="B38" s="53">
        <v>218550.96</v>
      </c>
      <c r="E38" s="24"/>
      <c r="F38" s="37"/>
      <c r="G38" s="63"/>
      <c r="H38" s="63"/>
    </row>
    <row r="39" spans="1:8" s="54" customFormat="1" ht="12.75" x14ac:dyDescent="0.2">
      <c r="A39" s="52" t="s">
        <v>280</v>
      </c>
      <c r="B39" s="75">
        <v>0</v>
      </c>
      <c r="E39" s="24"/>
      <c r="F39" s="24"/>
      <c r="G39" s="63"/>
      <c r="H39" s="63"/>
    </row>
    <row r="40" spans="1:8" s="54" customFormat="1" ht="12.75" x14ac:dyDescent="0.2">
      <c r="A40" s="56" t="s">
        <v>281</v>
      </c>
      <c r="B40" s="75">
        <v>0</v>
      </c>
      <c r="E40" s="24"/>
      <c r="F40" s="24"/>
      <c r="G40" s="63"/>
      <c r="H40" s="63"/>
    </row>
    <row r="41" spans="1:8" s="54" customFormat="1" ht="12.75" x14ac:dyDescent="0.2">
      <c r="A41" s="52" t="s">
        <v>302</v>
      </c>
      <c r="B41" s="53">
        <v>52232.68</v>
      </c>
      <c r="E41" s="24"/>
      <c r="F41" s="24"/>
      <c r="G41" s="63"/>
      <c r="H41" s="63"/>
    </row>
    <row r="42" spans="1:8" s="54" customFormat="1" ht="25.5" x14ac:dyDescent="0.2">
      <c r="A42" s="52" t="s">
        <v>304</v>
      </c>
      <c r="B42" s="53">
        <v>645183.36</v>
      </c>
      <c r="E42" s="24"/>
      <c r="F42" s="24"/>
      <c r="G42" s="63"/>
      <c r="H42" s="63"/>
    </row>
    <row r="43" spans="1:8" s="54" customFormat="1" ht="12.75" x14ac:dyDescent="0.25">
      <c r="A43" s="58" t="s">
        <v>115</v>
      </c>
      <c r="B43" s="55">
        <v>24352.6</v>
      </c>
      <c r="E43" s="24"/>
      <c r="F43" s="24"/>
    </row>
    <row r="44" spans="1:8" s="54" customFormat="1" ht="12.75" x14ac:dyDescent="0.2">
      <c r="A44" s="58" t="s">
        <v>127</v>
      </c>
      <c r="B44" s="55">
        <v>39392.270000000004</v>
      </c>
      <c r="F44" s="64"/>
      <c r="H44" s="63"/>
    </row>
    <row r="45" spans="1:8" s="54" customFormat="1" ht="12.75" x14ac:dyDescent="0.2">
      <c r="A45" s="52" t="s">
        <v>305</v>
      </c>
      <c r="B45" s="53">
        <v>442540.28</v>
      </c>
      <c r="E45" s="24"/>
      <c r="F45" s="24"/>
      <c r="H45" s="63"/>
    </row>
    <row r="46" spans="1:8" s="54" customFormat="1" ht="12.75" x14ac:dyDescent="0.2">
      <c r="A46" s="58" t="s">
        <v>306</v>
      </c>
      <c r="B46" s="55">
        <v>44614.18</v>
      </c>
      <c r="F46" s="24"/>
      <c r="H46" s="63"/>
    </row>
    <row r="47" spans="1:8" s="54" customFormat="1" ht="12.75" x14ac:dyDescent="0.2">
      <c r="A47" s="52" t="s">
        <v>307</v>
      </c>
      <c r="B47" s="53">
        <v>45139.8</v>
      </c>
      <c r="E47" s="24"/>
      <c r="F47" s="24"/>
      <c r="G47" s="63"/>
      <c r="H47" s="63"/>
    </row>
    <row r="48" spans="1:8" s="54" customFormat="1" ht="12.75" x14ac:dyDescent="0.2">
      <c r="A48" s="56" t="s">
        <v>308</v>
      </c>
      <c r="B48" s="57">
        <v>0</v>
      </c>
      <c r="E48" s="24"/>
      <c r="F48" s="24"/>
      <c r="G48" s="63"/>
      <c r="H48" s="63"/>
    </row>
    <row r="49" spans="1:8" s="54" customFormat="1" ht="12.75" x14ac:dyDescent="0.2">
      <c r="A49" s="52" t="s">
        <v>309</v>
      </c>
      <c r="B49" s="53">
        <v>0</v>
      </c>
      <c r="E49" s="24"/>
      <c r="F49" s="24"/>
      <c r="H49" s="63"/>
    </row>
    <row r="50" spans="1:8" s="54" customFormat="1" ht="12.75" x14ac:dyDescent="0.2">
      <c r="A50" s="56" t="s">
        <v>310</v>
      </c>
      <c r="B50" s="53">
        <v>66240</v>
      </c>
      <c r="E50" s="24"/>
      <c r="F50" s="65"/>
      <c r="G50" s="63"/>
      <c r="H50" s="63"/>
    </row>
    <row r="51" spans="1:8" s="54" customFormat="1" ht="25.5" x14ac:dyDescent="0.2">
      <c r="A51" s="52" t="s">
        <v>311</v>
      </c>
      <c r="B51" s="75">
        <v>0</v>
      </c>
      <c r="E51" s="24"/>
      <c r="F51" s="24"/>
      <c r="G51" s="63"/>
      <c r="H51" s="63"/>
    </row>
    <row r="52" spans="1:8" x14ac:dyDescent="0.25">
      <c r="A52" s="9" t="s">
        <v>126</v>
      </c>
      <c r="B52" s="18">
        <v>2469051.2300000004</v>
      </c>
      <c r="E52" s="31"/>
      <c r="F52" s="39"/>
    </row>
    <row r="53" spans="1:8" ht="4.5" customHeight="1" x14ac:dyDescent="0.25">
      <c r="B53" s="2"/>
      <c r="E53" s="31"/>
      <c r="F53" s="39"/>
      <c r="G53" s="35"/>
    </row>
    <row r="54" spans="1:8" x14ac:dyDescent="0.25">
      <c r="A54" s="9" t="s">
        <v>116</v>
      </c>
      <c r="B54" s="18">
        <v>580681.02999999933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pageSetUpPr fitToPage="1"/>
  </sheetPr>
  <dimension ref="A1:H54"/>
  <sheetViews>
    <sheetView zoomScaleNormal="100" workbookViewId="0">
      <pane ySplit="3" topLeftCell="A40" activePane="bottomLeft" state="frozen"/>
      <selection activeCell="B38" sqref="B38"/>
      <selection pane="bottomLeft" activeCell="B38" sqref="B38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7" t="s">
        <v>312</v>
      </c>
      <c r="B1" s="157"/>
      <c r="C1" s="157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161" t="s">
        <v>21</v>
      </c>
      <c r="B3" s="161"/>
      <c r="C3" s="161"/>
      <c r="D3" s="15"/>
      <c r="E3" s="1" t="s">
        <v>91</v>
      </c>
      <c r="F3" s="12"/>
    </row>
    <row r="4" spans="1:8" ht="6" customHeight="1" x14ac:dyDescent="0.25"/>
    <row r="5" spans="1:8" ht="15" x14ac:dyDescent="0.25">
      <c r="A5" s="155" t="s">
        <v>103</v>
      </c>
      <c r="B5" s="159" t="s">
        <v>123</v>
      </c>
      <c r="C5" s="160"/>
      <c r="E5" s="24"/>
      <c r="F5" s="24"/>
      <c r="G5"/>
      <c r="H5"/>
    </row>
    <row r="6" spans="1:8" ht="15" x14ac:dyDescent="0.25">
      <c r="A6" s="156"/>
      <c r="B6" s="16" t="s">
        <v>97</v>
      </c>
      <c r="C6" s="16" t="s">
        <v>98</v>
      </c>
      <c r="E6" s="23"/>
      <c r="F6" s="24"/>
      <c r="G6" s="23"/>
      <c r="H6"/>
    </row>
    <row r="7" spans="1:8" s="54" customFormat="1" ht="12.75" x14ac:dyDescent="0.2">
      <c r="A7" s="52" t="s">
        <v>117</v>
      </c>
      <c r="B7" s="53">
        <v>460879.98</v>
      </c>
      <c r="C7" s="59">
        <v>474231.82</v>
      </c>
      <c r="E7" s="24"/>
      <c r="F7" s="27"/>
      <c r="G7" s="27"/>
      <c r="H7" s="63"/>
    </row>
    <row r="8" spans="1:8" s="54" customFormat="1" ht="25.5" x14ac:dyDescent="0.2">
      <c r="A8" s="52" t="s">
        <v>106</v>
      </c>
      <c r="B8" s="53">
        <v>107910.24</v>
      </c>
      <c r="C8" s="59">
        <v>108032.41</v>
      </c>
      <c r="E8" s="24"/>
      <c r="F8" s="24"/>
      <c r="G8" s="24"/>
      <c r="H8" s="63"/>
    </row>
    <row r="9" spans="1:8" s="54" customFormat="1" ht="12.75" x14ac:dyDescent="0.25">
      <c r="A9" s="52" t="s">
        <v>118</v>
      </c>
      <c r="B9" s="59">
        <v>359498.1</v>
      </c>
      <c r="C9" s="59">
        <v>359907.49</v>
      </c>
      <c r="E9" s="24"/>
      <c r="F9" s="27"/>
      <c r="G9" s="27"/>
    </row>
    <row r="10" spans="1:8" s="54" customFormat="1" ht="25.5" x14ac:dyDescent="0.2">
      <c r="A10" s="52" t="s">
        <v>113</v>
      </c>
      <c r="B10" s="53">
        <v>125104.44</v>
      </c>
      <c r="C10" s="59">
        <v>124748.89</v>
      </c>
      <c r="E10" s="24"/>
      <c r="F10" s="27"/>
      <c r="G10" s="27"/>
      <c r="H10" s="63"/>
    </row>
    <row r="11" spans="1:8" s="54" customFormat="1" ht="12.75" x14ac:dyDescent="0.2">
      <c r="A11" s="52" t="s">
        <v>104</v>
      </c>
      <c r="B11" s="53">
        <v>98840.7</v>
      </c>
      <c r="C11" s="59">
        <v>98815.57</v>
      </c>
      <c r="E11" s="24"/>
      <c r="F11" s="27"/>
      <c r="G11" s="27"/>
      <c r="H11" s="63"/>
    </row>
    <row r="12" spans="1:8" s="54" customFormat="1" ht="12.75" x14ac:dyDescent="0.2">
      <c r="A12" s="52" t="s">
        <v>100</v>
      </c>
      <c r="B12" s="53">
        <v>19203.12</v>
      </c>
      <c r="C12" s="59">
        <v>19192.52</v>
      </c>
      <c r="E12" s="24"/>
      <c r="F12" s="27"/>
      <c r="G12" s="27"/>
      <c r="H12" s="63"/>
    </row>
    <row r="13" spans="1:8" s="54" customFormat="1" ht="12.75" x14ac:dyDescent="0.2">
      <c r="A13" s="52" t="s">
        <v>101</v>
      </c>
      <c r="B13" s="75">
        <v>0</v>
      </c>
      <c r="C13" s="75">
        <v>0</v>
      </c>
      <c r="E13" s="24"/>
      <c r="F13" s="24"/>
      <c r="G13" s="24"/>
      <c r="H13" s="63"/>
    </row>
    <row r="14" spans="1:8" s="54" customFormat="1" ht="12.75" x14ac:dyDescent="0.2">
      <c r="A14" s="52" t="s">
        <v>105</v>
      </c>
      <c r="B14" s="53">
        <v>242631</v>
      </c>
      <c r="C14" s="59">
        <v>240802.57</v>
      </c>
      <c r="E14" s="24"/>
      <c r="F14" s="27"/>
      <c r="G14" s="27"/>
      <c r="H14" s="63"/>
    </row>
    <row r="15" spans="1:8" s="54" customFormat="1" ht="12.75" x14ac:dyDescent="0.25">
      <c r="A15" s="52" t="s">
        <v>119</v>
      </c>
      <c r="B15" s="59">
        <v>0</v>
      </c>
      <c r="C15" s="59">
        <v>0</v>
      </c>
      <c r="E15" s="24"/>
      <c r="F15" s="27"/>
      <c r="G15" s="27"/>
    </row>
    <row r="16" spans="1:8" s="54" customFormat="1" ht="12.75" x14ac:dyDescent="0.25">
      <c r="A16" s="52" t="s">
        <v>107</v>
      </c>
      <c r="B16" s="59">
        <v>221122.2</v>
      </c>
      <c r="C16" s="59">
        <v>220589.39</v>
      </c>
      <c r="E16" s="24"/>
      <c r="F16" s="27"/>
      <c r="G16" s="27"/>
    </row>
    <row r="17" spans="1:8" s="54" customFormat="1" ht="12.75" x14ac:dyDescent="0.25">
      <c r="A17" s="52" t="s">
        <v>120</v>
      </c>
      <c r="B17" s="75">
        <v>0</v>
      </c>
      <c r="C17" s="76">
        <v>0</v>
      </c>
      <c r="E17" s="24"/>
      <c r="F17" s="37"/>
      <c r="G17" s="37"/>
    </row>
    <row r="18" spans="1:8" s="54" customFormat="1" ht="12.75" x14ac:dyDescent="0.2">
      <c r="A18" s="52" t="s">
        <v>108</v>
      </c>
      <c r="B18" s="75">
        <v>0</v>
      </c>
      <c r="C18" s="75">
        <v>0</v>
      </c>
      <c r="E18" s="24"/>
      <c r="F18" s="24"/>
      <c r="G18" s="24"/>
      <c r="H18" s="63"/>
    </row>
    <row r="19" spans="1:8" s="54" customFormat="1" ht="12.75" x14ac:dyDescent="0.25">
      <c r="A19" s="52" t="s">
        <v>303</v>
      </c>
      <c r="B19" s="59">
        <v>53817.38</v>
      </c>
      <c r="C19" s="59">
        <v>55581.68</v>
      </c>
      <c r="E19" s="24"/>
      <c r="F19" s="27"/>
      <c r="G19" s="27"/>
    </row>
    <row r="20" spans="1:8" s="54" customFormat="1" ht="12.75" x14ac:dyDescent="0.25">
      <c r="A20" s="52" t="s">
        <v>121</v>
      </c>
      <c r="B20" s="75">
        <v>0</v>
      </c>
      <c r="C20" s="59">
        <v>0</v>
      </c>
      <c r="E20" s="24"/>
      <c r="F20" s="24"/>
      <c r="G20" s="24"/>
    </row>
    <row r="21" spans="1:8" s="54" customFormat="1" ht="25.5" x14ac:dyDescent="0.25">
      <c r="A21" s="52" t="s">
        <v>109</v>
      </c>
      <c r="B21" s="53">
        <v>0</v>
      </c>
      <c r="C21" s="59">
        <v>15806.02</v>
      </c>
      <c r="E21" s="24"/>
      <c r="F21" s="24"/>
      <c r="G21" s="24"/>
    </row>
    <row r="22" spans="1:8" s="54" customFormat="1" ht="25.5" x14ac:dyDescent="0.25">
      <c r="A22" s="52" t="s">
        <v>110</v>
      </c>
      <c r="B22" s="53">
        <v>0</v>
      </c>
      <c r="C22" s="59">
        <v>71705.42</v>
      </c>
      <c r="E22" s="24"/>
      <c r="F22" s="24"/>
      <c r="G22" s="24"/>
    </row>
    <row r="23" spans="1:8" s="54" customFormat="1" ht="12.75" x14ac:dyDescent="0.25">
      <c r="A23" s="52" t="s">
        <v>111</v>
      </c>
      <c r="B23" s="59">
        <v>34453.800000000003</v>
      </c>
      <c r="C23" s="59">
        <v>34434.800000000003</v>
      </c>
      <c r="E23" s="24"/>
      <c r="F23" s="37"/>
      <c r="G23" s="37"/>
    </row>
    <row r="24" spans="1:8" s="54" customFormat="1" ht="12.75" x14ac:dyDescent="0.2">
      <c r="A24" s="52" t="s">
        <v>112</v>
      </c>
      <c r="B24" s="59">
        <v>0</v>
      </c>
      <c r="C24" s="59">
        <v>1016.83</v>
      </c>
      <c r="E24" s="24"/>
      <c r="F24" s="37"/>
      <c r="G24" s="37"/>
      <c r="H24" s="63"/>
    </row>
    <row r="25" spans="1:8" s="54" customFormat="1" ht="12.75" x14ac:dyDescent="0.2">
      <c r="A25" s="52" t="s">
        <v>313</v>
      </c>
      <c r="B25" s="53">
        <v>0</v>
      </c>
      <c r="C25" s="59">
        <v>0</v>
      </c>
      <c r="E25" s="24"/>
      <c r="F25" s="64"/>
      <c r="G25" s="64"/>
      <c r="H25" s="63"/>
    </row>
    <row r="26" spans="1:8" s="54" customFormat="1" ht="12.75" x14ac:dyDescent="0.2">
      <c r="A26" s="52" t="s">
        <v>314</v>
      </c>
      <c r="B26" s="53">
        <v>0</v>
      </c>
      <c r="C26" s="59">
        <v>0</v>
      </c>
      <c r="E26" s="24"/>
      <c r="F26" s="65"/>
      <c r="G26" s="65"/>
      <c r="H26" s="63"/>
    </row>
    <row r="27" spans="1:8" x14ac:dyDescent="0.25">
      <c r="A27" s="9" t="s">
        <v>122</v>
      </c>
      <c r="B27" s="19">
        <v>1723460.96</v>
      </c>
      <c r="C27" s="19">
        <v>1824865.4100000001</v>
      </c>
      <c r="E27" s="25"/>
      <c r="F27" s="38"/>
      <c r="G27" s="38"/>
    </row>
    <row r="28" spans="1:8" ht="15" x14ac:dyDescent="0.25">
      <c r="B28" s="10"/>
      <c r="C28" s="54"/>
      <c r="E28" s="23"/>
      <c r="F28" s="30"/>
      <c r="G28"/>
      <c r="H28"/>
    </row>
    <row r="29" spans="1:8" ht="15" x14ac:dyDescent="0.25">
      <c r="A29" s="16" t="s">
        <v>103</v>
      </c>
      <c r="B29" s="17" t="s">
        <v>124</v>
      </c>
      <c r="C29" s="67"/>
      <c r="E29" s="23"/>
      <c r="F29" s="37"/>
      <c r="G29"/>
      <c r="H29"/>
    </row>
    <row r="30" spans="1:8" s="54" customFormat="1" ht="12.75" x14ac:dyDescent="0.2">
      <c r="A30" s="52" t="s">
        <v>117</v>
      </c>
      <c r="B30" s="53">
        <v>460909.44</v>
      </c>
      <c r="C30" s="67"/>
      <c r="E30" s="24"/>
      <c r="F30" s="62"/>
      <c r="G30" s="63"/>
      <c r="H30" s="63"/>
    </row>
    <row r="31" spans="1:8" s="54" customFormat="1" ht="12.75" x14ac:dyDescent="0.2">
      <c r="A31" s="52" t="s">
        <v>125</v>
      </c>
      <c r="B31" s="53">
        <v>744246</v>
      </c>
      <c r="E31" s="24"/>
      <c r="F31" s="27"/>
      <c r="G31" s="63"/>
      <c r="H31" s="63"/>
    </row>
    <row r="32" spans="1:8" s="54" customFormat="1" ht="25.5" x14ac:dyDescent="0.2">
      <c r="A32" s="52" t="s">
        <v>99</v>
      </c>
      <c r="B32" s="53">
        <v>125112.06</v>
      </c>
      <c r="E32" s="24"/>
      <c r="F32" s="37"/>
      <c r="G32" s="63"/>
      <c r="H32" s="63"/>
    </row>
    <row r="33" spans="1:8" s="54" customFormat="1" ht="12.75" x14ac:dyDescent="0.2">
      <c r="A33" s="52" t="s">
        <v>114</v>
      </c>
      <c r="B33" s="53">
        <v>98847</v>
      </c>
      <c r="E33" s="24"/>
      <c r="F33" s="37"/>
      <c r="G33" s="63"/>
      <c r="H33" s="63"/>
    </row>
    <row r="34" spans="1:8" s="54" customFormat="1" ht="12.75" x14ac:dyDescent="0.2">
      <c r="A34" s="52" t="s">
        <v>276</v>
      </c>
      <c r="B34" s="53">
        <v>19204.560000000001</v>
      </c>
      <c r="E34" s="24"/>
      <c r="F34" s="37"/>
      <c r="G34" s="63"/>
      <c r="H34" s="63"/>
    </row>
    <row r="35" spans="1:8" s="54" customFormat="1" ht="12.75" x14ac:dyDescent="0.2">
      <c r="A35" s="52" t="s">
        <v>277</v>
      </c>
      <c r="B35" s="75">
        <v>0</v>
      </c>
      <c r="E35" s="24"/>
      <c r="F35" s="24"/>
      <c r="G35" s="63"/>
      <c r="H35" s="63"/>
    </row>
    <row r="36" spans="1:8" s="54" customFormat="1" ht="12.75" x14ac:dyDescent="0.2">
      <c r="A36" s="52" t="s">
        <v>278</v>
      </c>
      <c r="B36" s="53">
        <v>227938.85</v>
      </c>
      <c r="E36" s="24"/>
      <c r="F36" s="27"/>
      <c r="G36" s="63"/>
      <c r="H36" s="63"/>
    </row>
    <row r="37" spans="1:8" s="54" customFormat="1" ht="12.75" x14ac:dyDescent="0.2">
      <c r="A37" s="52" t="s">
        <v>102</v>
      </c>
      <c r="B37" s="53">
        <v>0</v>
      </c>
      <c r="E37" s="24"/>
      <c r="F37" s="27"/>
      <c r="G37" s="63"/>
      <c r="H37" s="63"/>
    </row>
    <row r="38" spans="1:8" s="54" customFormat="1" ht="12.75" x14ac:dyDescent="0.2">
      <c r="A38" s="52" t="s">
        <v>279</v>
      </c>
      <c r="B38" s="53">
        <v>221134.86</v>
      </c>
      <c r="E38" s="24"/>
      <c r="F38" s="37"/>
      <c r="G38" s="63"/>
      <c r="H38" s="63"/>
    </row>
    <row r="39" spans="1:8" s="54" customFormat="1" ht="12.75" x14ac:dyDescent="0.2">
      <c r="A39" s="52" t="s">
        <v>280</v>
      </c>
      <c r="B39" s="75">
        <v>0</v>
      </c>
      <c r="E39" s="24"/>
      <c r="F39" s="24"/>
      <c r="G39" s="63"/>
      <c r="H39" s="63"/>
    </row>
    <row r="40" spans="1:8" s="54" customFormat="1" ht="12.75" x14ac:dyDescent="0.2">
      <c r="A40" s="56" t="s">
        <v>281</v>
      </c>
      <c r="B40" s="75">
        <v>0</v>
      </c>
      <c r="E40" s="24"/>
      <c r="F40" s="24"/>
      <c r="G40" s="63"/>
      <c r="H40" s="63"/>
    </row>
    <row r="41" spans="1:8" s="54" customFormat="1" ht="12.75" x14ac:dyDescent="0.2">
      <c r="A41" s="52" t="s">
        <v>302</v>
      </c>
      <c r="B41" s="53">
        <v>56719.18</v>
      </c>
      <c r="E41" s="24"/>
      <c r="F41" s="24"/>
      <c r="G41" s="63"/>
      <c r="H41" s="63"/>
    </row>
    <row r="42" spans="1:8" s="54" customFormat="1" ht="25.5" x14ac:dyDescent="0.2">
      <c r="A42" s="52" t="s">
        <v>304</v>
      </c>
      <c r="B42" s="53">
        <v>25207.39</v>
      </c>
      <c r="E42" s="24"/>
      <c r="F42" s="24"/>
      <c r="G42" s="63"/>
      <c r="H42" s="63"/>
    </row>
    <row r="43" spans="1:8" s="54" customFormat="1" ht="12.75" x14ac:dyDescent="0.25">
      <c r="A43" s="58" t="s">
        <v>115</v>
      </c>
      <c r="B43" s="55">
        <v>0</v>
      </c>
      <c r="E43" s="24"/>
      <c r="F43" s="24"/>
    </row>
    <row r="44" spans="1:8" s="54" customFormat="1" ht="12.75" x14ac:dyDescent="0.2">
      <c r="A44" s="58" t="s">
        <v>127</v>
      </c>
      <c r="B44" s="55">
        <v>25207.289999999997</v>
      </c>
      <c r="F44" s="64"/>
      <c r="H44" s="63"/>
    </row>
    <row r="45" spans="1:8" s="54" customFormat="1" ht="12.75" x14ac:dyDescent="0.2">
      <c r="A45" s="52" t="s">
        <v>305</v>
      </c>
      <c r="B45" s="53">
        <v>39069.5</v>
      </c>
      <c r="E45" s="24"/>
      <c r="F45" s="24"/>
      <c r="H45" s="63"/>
    </row>
    <row r="46" spans="1:8" s="54" customFormat="1" ht="12.75" x14ac:dyDescent="0.2">
      <c r="A46" s="58" t="s">
        <v>306</v>
      </c>
      <c r="B46" s="55">
        <v>39069.5</v>
      </c>
      <c r="F46" s="24"/>
      <c r="G46" s="63"/>
      <c r="H46" s="63"/>
    </row>
    <row r="47" spans="1:8" s="54" customFormat="1" ht="12.75" x14ac:dyDescent="0.2">
      <c r="A47" s="52" t="s">
        <v>307</v>
      </c>
      <c r="B47" s="53">
        <v>45139.8</v>
      </c>
      <c r="E47" s="24"/>
      <c r="F47" s="24"/>
      <c r="G47" s="63"/>
      <c r="H47" s="63"/>
    </row>
    <row r="48" spans="1:8" s="54" customFormat="1" ht="12.75" x14ac:dyDescent="0.2">
      <c r="A48" s="56" t="s">
        <v>308</v>
      </c>
      <c r="B48" s="57">
        <v>0</v>
      </c>
      <c r="E48" s="24"/>
      <c r="F48" s="24"/>
      <c r="H48" s="63"/>
    </row>
    <row r="49" spans="1:8" s="54" customFormat="1" ht="12.75" x14ac:dyDescent="0.2">
      <c r="A49" s="52" t="s">
        <v>309</v>
      </c>
      <c r="B49" s="53">
        <v>0</v>
      </c>
      <c r="E49" s="24"/>
      <c r="F49" s="24"/>
      <c r="H49" s="63"/>
    </row>
    <row r="50" spans="1:8" s="54" customFormat="1" ht="12.75" x14ac:dyDescent="0.2">
      <c r="A50" s="56" t="s">
        <v>310</v>
      </c>
      <c r="B50" s="53">
        <v>0</v>
      </c>
      <c r="E50" s="24"/>
      <c r="F50" s="65"/>
      <c r="G50" s="63"/>
      <c r="H50" s="63"/>
    </row>
    <row r="51" spans="1:8" s="54" customFormat="1" ht="25.5" x14ac:dyDescent="0.2">
      <c r="A51" s="52" t="s">
        <v>311</v>
      </c>
      <c r="B51" s="75">
        <v>0</v>
      </c>
      <c r="E51" s="24"/>
      <c r="F51" s="24"/>
      <c r="H51" s="63"/>
    </row>
    <row r="52" spans="1:8" x14ac:dyDescent="0.25">
      <c r="A52" s="9" t="s">
        <v>126</v>
      </c>
      <c r="B52" s="18">
        <v>2063528.64</v>
      </c>
      <c r="E52" s="31"/>
      <c r="F52" s="39"/>
    </row>
    <row r="53" spans="1:8" ht="4.5" customHeight="1" x14ac:dyDescent="0.25">
      <c r="B53" s="2"/>
      <c r="E53" s="33"/>
      <c r="F53" s="40"/>
    </row>
    <row r="54" spans="1:8" x14ac:dyDescent="0.25">
      <c r="A54" s="9" t="s">
        <v>116</v>
      </c>
      <c r="B54" s="18">
        <v>-238663.22999999975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pageSetUpPr fitToPage="1"/>
  </sheetPr>
  <dimension ref="A1:H54"/>
  <sheetViews>
    <sheetView zoomScaleNormal="100" workbookViewId="0">
      <pane ySplit="3" topLeftCell="A37" activePane="bottomLeft" state="frozen"/>
      <selection activeCell="B38" sqref="B38"/>
      <selection pane="bottomLeft" activeCell="B38" sqref="B38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7" t="s">
        <v>312</v>
      </c>
      <c r="B1" s="157"/>
      <c r="C1" s="157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161" t="s">
        <v>22</v>
      </c>
      <c r="B3" s="161"/>
      <c r="C3" s="161"/>
      <c r="D3" s="15"/>
      <c r="E3" s="1" t="s">
        <v>91</v>
      </c>
      <c r="F3" s="12"/>
    </row>
    <row r="4" spans="1:8" ht="6" customHeight="1" x14ac:dyDescent="0.25"/>
    <row r="5" spans="1:8" x14ac:dyDescent="0.25">
      <c r="A5" s="155" t="s">
        <v>103</v>
      </c>
      <c r="B5" s="159" t="s">
        <v>123</v>
      </c>
      <c r="C5" s="160"/>
      <c r="E5" s="5"/>
      <c r="F5" s="6"/>
    </row>
    <row r="6" spans="1:8" x14ac:dyDescent="0.25">
      <c r="A6" s="156"/>
      <c r="B6" s="16" t="s">
        <v>97</v>
      </c>
      <c r="C6" s="16" t="s">
        <v>98</v>
      </c>
      <c r="E6" s="5"/>
      <c r="F6" s="6"/>
    </row>
    <row r="7" spans="1:8" s="54" customFormat="1" ht="12.75" x14ac:dyDescent="0.2">
      <c r="A7" s="52" t="s">
        <v>117</v>
      </c>
      <c r="B7" s="53">
        <v>2525944.85</v>
      </c>
      <c r="C7" s="59">
        <v>2571156.23</v>
      </c>
      <c r="E7" s="24"/>
      <c r="F7" s="27"/>
      <c r="G7" s="27"/>
      <c r="H7" s="63"/>
    </row>
    <row r="8" spans="1:8" s="54" customFormat="1" ht="25.5" x14ac:dyDescent="0.2">
      <c r="A8" s="52" t="s">
        <v>106</v>
      </c>
      <c r="B8" s="53">
        <v>372991.1</v>
      </c>
      <c r="C8" s="59">
        <v>370736.61</v>
      </c>
      <c r="E8" s="24"/>
      <c r="F8" s="24"/>
      <c r="G8" s="24"/>
      <c r="H8" s="63"/>
    </row>
    <row r="9" spans="1:8" s="54" customFormat="1" ht="12.75" x14ac:dyDescent="0.25">
      <c r="A9" s="52" t="s">
        <v>118</v>
      </c>
      <c r="B9" s="59">
        <v>1969397.97</v>
      </c>
      <c r="C9" s="59">
        <v>1938248.32</v>
      </c>
      <c r="E9" s="24"/>
      <c r="F9" s="27"/>
      <c r="G9" s="27"/>
    </row>
    <row r="10" spans="1:8" s="54" customFormat="1" ht="25.5" x14ac:dyDescent="0.2">
      <c r="A10" s="52" t="s">
        <v>113</v>
      </c>
      <c r="B10" s="53">
        <v>685344.96</v>
      </c>
      <c r="C10" s="59">
        <v>671162.7</v>
      </c>
      <c r="E10" s="24"/>
      <c r="F10" s="27"/>
      <c r="G10" s="27"/>
      <c r="H10" s="63"/>
    </row>
    <row r="11" spans="1:8" s="54" customFormat="1" ht="12.75" x14ac:dyDescent="0.2">
      <c r="A11" s="52" t="s">
        <v>104</v>
      </c>
      <c r="B11" s="53">
        <v>541468.19999999995</v>
      </c>
      <c r="C11" s="59">
        <v>531962.61</v>
      </c>
      <c r="E11" s="24"/>
      <c r="F11" s="27"/>
      <c r="G11" s="27"/>
      <c r="H11" s="63"/>
    </row>
    <row r="12" spans="1:8" s="54" customFormat="1" ht="12.75" x14ac:dyDescent="0.2">
      <c r="A12" s="52" t="s">
        <v>100</v>
      </c>
      <c r="B12" s="53">
        <v>105200.31</v>
      </c>
      <c r="C12" s="59">
        <v>103612.17</v>
      </c>
      <c r="E12" s="24"/>
      <c r="F12" s="27"/>
      <c r="G12" s="27"/>
      <c r="H12" s="63"/>
    </row>
    <row r="13" spans="1:8" s="54" customFormat="1" ht="12.75" x14ac:dyDescent="0.2">
      <c r="A13" s="52" t="s">
        <v>101</v>
      </c>
      <c r="B13" s="75">
        <v>0</v>
      </c>
      <c r="C13" s="75">
        <v>0</v>
      </c>
      <c r="E13" s="24"/>
      <c r="F13" s="24"/>
      <c r="G13" s="24"/>
      <c r="H13" s="63"/>
    </row>
    <row r="14" spans="1:8" s="54" customFormat="1" ht="12.75" x14ac:dyDescent="0.2">
      <c r="A14" s="52" t="s">
        <v>105</v>
      </c>
      <c r="B14" s="53">
        <v>1176937.1399999999</v>
      </c>
      <c r="C14" s="59">
        <v>1149079.02</v>
      </c>
      <c r="E14" s="24"/>
      <c r="F14" s="27"/>
      <c r="G14" s="27"/>
      <c r="H14" s="63"/>
    </row>
    <row r="15" spans="1:8" s="54" customFormat="1" ht="12.75" x14ac:dyDescent="0.25">
      <c r="A15" s="52" t="s">
        <v>119</v>
      </c>
      <c r="B15" s="59">
        <v>81384</v>
      </c>
      <c r="C15" s="59">
        <v>81384</v>
      </c>
      <c r="E15" s="24"/>
      <c r="F15" s="27"/>
      <c r="G15" s="27"/>
    </row>
    <row r="16" spans="1:8" s="54" customFormat="1" ht="12.75" x14ac:dyDescent="0.25">
      <c r="A16" s="52" t="s">
        <v>107</v>
      </c>
      <c r="B16" s="59">
        <v>1211350.23</v>
      </c>
      <c r="C16" s="59">
        <v>1187656.92</v>
      </c>
      <c r="E16" s="24"/>
      <c r="F16" s="27"/>
      <c r="G16" s="27"/>
    </row>
    <row r="17" spans="1:8" s="54" customFormat="1" ht="12.75" x14ac:dyDescent="0.25">
      <c r="A17" s="52" t="s">
        <v>120</v>
      </c>
      <c r="B17" s="75">
        <v>0</v>
      </c>
      <c r="C17" s="76">
        <v>0</v>
      </c>
      <c r="E17" s="24"/>
      <c r="F17" s="37"/>
      <c r="G17" s="37"/>
    </row>
    <row r="18" spans="1:8" s="54" customFormat="1" ht="12.75" x14ac:dyDescent="0.2">
      <c r="A18" s="52" t="s">
        <v>108</v>
      </c>
      <c r="B18" s="75">
        <v>0</v>
      </c>
      <c r="C18" s="75">
        <v>0</v>
      </c>
      <c r="E18" s="24"/>
      <c r="F18" s="24"/>
      <c r="G18" s="24"/>
      <c r="H18" s="63"/>
    </row>
    <row r="19" spans="1:8" s="54" customFormat="1" ht="12.75" x14ac:dyDescent="0.25">
      <c r="A19" s="52" t="s">
        <v>303</v>
      </c>
      <c r="B19" s="59">
        <v>171980.69</v>
      </c>
      <c r="C19" s="59">
        <v>162582.03</v>
      </c>
      <c r="E19" s="24"/>
      <c r="F19" s="27"/>
      <c r="G19" s="27"/>
    </row>
    <row r="20" spans="1:8" s="54" customFormat="1" ht="12.75" x14ac:dyDescent="0.25">
      <c r="A20" s="52" t="s">
        <v>121</v>
      </c>
      <c r="B20" s="75">
        <v>0</v>
      </c>
      <c r="C20" s="59">
        <v>-158.63999999999999</v>
      </c>
      <c r="E20" s="24"/>
      <c r="F20" s="24"/>
      <c r="G20" s="24"/>
    </row>
    <row r="21" spans="1:8" s="54" customFormat="1" ht="25.5" x14ac:dyDescent="0.25">
      <c r="A21" s="52" t="s">
        <v>109</v>
      </c>
      <c r="B21" s="53">
        <v>3362380.33</v>
      </c>
      <c r="C21" s="59">
        <v>3242683.57</v>
      </c>
      <c r="E21" s="24"/>
      <c r="F21" s="24"/>
      <c r="G21" s="24"/>
    </row>
    <row r="22" spans="1:8" s="54" customFormat="1" ht="25.5" x14ac:dyDescent="0.25">
      <c r="A22" s="52" t="s">
        <v>110</v>
      </c>
      <c r="B22" s="53">
        <v>1480019.62</v>
      </c>
      <c r="C22" s="59">
        <v>3213201.35</v>
      </c>
      <c r="E22" s="24"/>
      <c r="F22" s="24"/>
      <c r="G22" s="24"/>
    </row>
    <row r="23" spans="1:8" s="54" customFormat="1" ht="12.75" x14ac:dyDescent="0.25">
      <c r="A23" s="52" t="s">
        <v>111</v>
      </c>
      <c r="B23" s="59">
        <v>188746.56</v>
      </c>
      <c r="C23" s="59">
        <v>185902.33</v>
      </c>
      <c r="E23" s="24"/>
      <c r="F23" s="37"/>
      <c r="G23" s="37"/>
    </row>
    <row r="24" spans="1:8" s="54" customFormat="1" ht="12.75" x14ac:dyDescent="0.2">
      <c r="A24" s="52" t="s">
        <v>112</v>
      </c>
      <c r="B24" s="59">
        <v>236924.66</v>
      </c>
      <c r="C24" s="59">
        <v>294607.56</v>
      </c>
      <c r="E24" s="24"/>
      <c r="F24" s="37"/>
      <c r="G24" s="37"/>
      <c r="H24" s="63"/>
    </row>
    <row r="25" spans="1:8" s="54" customFormat="1" ht="12.75" x14ac:dyDescent="0.2">
      <c r="A25" s="52" t="s">
        <v>313</v>
      </c>
      <c r="B25" s="53">
        <v>50449.82</v>
      </c>
      <c r="C25" s="59">
        <v>64199.55</v>
      </c>
      <c r="E25" s="24"/>
      <c r="F25" s="64"/>
      <c r="G25" s="64"/>
      <c r="H25" s="63"/>
    </row>
    <row r="26" spans="1:8" s="54" customFormat="1" ht="12.75" x14ac:dyDescent="0.2">
      <c r="A26" s="52" t="s">
        <v>314</v>
      </c>
      <c r="B26" s="53">
        <v>138900</v>
      </c>
      <c r="C26" s="59">
        <v>138900</v>
      </c>
      <c r="E26" s="24"/>
      <c r="F26" s="65"/>
      <c r="G26" s="65"/>
      <c r="H26" s="63"/>
    </row>
    <row r="27" spans="1:8" x14ac:dyDescent="0.25">
      <c r="A27" s="9" t="s">
        <v>122</v>
      </c>
      <c r="B27" s="19">
        <v>14299420.439999999</v>
      </c>
      <c r="C27" s="19">
        <v>15906916.33</v>
      </c>
      <c r="E27" s="25"/>
      <c r="F27" s="38"/>
      <c r="G27" s="38"/>
    </row>
    <row r="28" spans="1:8" ht="15" x14ac:dyDescent="0.25">
      <c r="B28" s="10"/>
      <c r="C28" s="54"/>
    </row>
    <row r="29" spans="1:8" x14ac:dyDescent="0.25">
      <c r="A29" s="16" t="s">
        <v>103</v>
      </c>
      <c r="B29" s="17" t="s">
        <v>124</v>
      </c>
      <c r="C29" s="67"/>
    </row>
    <row r="30" spans="1:8" s="54" customFormat="1" ht="12.75" x14ac:dyDescent="0.2">
      <c r="A30" s="52" t="s">
        <v>117</v>
      </c>
      <c r="B30" s="53">
        <v>2524769.2799999998</v>
      </c>
      <c r="C30" s="67"/>
      <c r="E30" s="24"/>
      <c r="F30" s="62"/>
      <c r="G30" s="63"/>
      <c r="H30" s="63"/>
    </row>
    <row r="31" spans="1:8" s="54" customFormat="1" ht="12.75" x14ac:dyDescent="0.2">
      <c r="A31" s="52" t="s">
        <v>125</v>
      </c>
      <c r="B31" s="53">
        <v>1152591</v>
      </c>
      <c r="E31" s="24"/>
      <c r="F31" s="27"/>
      <c r="G31" s="63"/>
      <c r="H31" s="63"/>
    </row>
    <row r="32" spans="1:8" s="54" customFormat="1" ht="25.5" x14ac:dyDescent="0.2">
      <c r="A32" s="52" t="s">
        <v>99</v>
      </c>
      <c r="B32" s="53">
        <v>685338.72</v>
      </c>
      <c r="E32" s="24"/>
      <c r="F32" s="37"/>
      <c r="G32" s="63"/>
      <c r="H32" s="63"/>
    </row>
    <row r="33" spans="1:8" s="54" customFormat="1" ht="12.75" x14ac:dyDescent="0.2">
      <c r="A33" s="52" t="s">
        <v>114</v>
      </c>
      <c r="B33" s="53">
        <v>541464</v>
      </c>
      <c r="E33" s="24"/>
      <c r="F33" s="37"/>
      <c r="G33" s="63"/>
      <c r="H33" s="63"/>
    </row>
    <row r="34" spans="1:8" s="54" customFormat="1" ht="12.75" x14ac:dyDescent="0.2">
      <c r="A34" s="52" t="s">
        <v>276</v>
      </c>
      <c r="B34" s="53">
        <v>105198.72</v>
      </c>
      <c r="E34" s="24"/>
      <c r="F34" s="37"/>
      <c r="G34" s="63"/>
      <c r="H34" s="63"/>
    </row>
    <row r="35" spans="1:8" s="54" customFormat="1" ht="12.75" x14ac:dyDescent="0.2">
      <c r="A35" s="52" t="s">
        <v>277</v>
      </c>
      <c r="B35" s="75">
        <v>0</v>
      </c>
      <c r="E35" s="24"/>
      <c r="F35" s="24"/>
      <c r="G35" s="63"/>
      <c r="H35" s="63"/>
    </row>
    <row r="36" spans="1:8" s="54" customFormat="1" ht="12.75" x14ac:dyDescent="0.2">
      <c r="A36" s="52" t="s">
        <v>278</v>
      </c>
      <c r="B36" s="53">
        <v>1105241.93</v>
      </c>
      <c r="E36" s="24"/>
      <c r="F36" s="27"/>
      <c r="G36" s="63"/>
      <c r="H36" s="63"/>
    </row>
    <row r="37" spans="1:8" s="54" customFormat="1" ht="12.75" x14ac:dyDescent="0.2">
      <c r="A37" s="52" t="s">
        <v>102</v>
      </c>
      <c r="B37" s="53">
        <v>0</v>
      </c>
      <c r="E37" s="24"/>
      <c r="F37" s="27"/>
      <c r="G37" s="63"/>
      <c r="H37" s="63"/>
    </row>
    <row r="38" spans="1:8" s="54" customFormat="1" ht="12.75" x14ac:dyDescent="0.2">
      <c r="A38" s="52" t="s">
        <v>279</v>
      </c>
      <c r="B38" s="53">
        <v>1211332.32</v>
      </c>
      <c r="E38" s="24"/>
      <c r="F38" s="37"/>
      <c r="G38" s="63"/>
      <c r="H38" s="63"/>
    </row>
    <row r="39" spans="1:8" s="54" customFormat="1" ht="12.75" x14ac:dyDescent="0.2">
      <c r="A39" s="52" t="s">
        <v>280</v>
      </c>
      <c r="B39" s="75">
        <v>0</v>
      </c>
      <c r="E39" s="24"/>
      <c r="F39" s="24"/>
      <c r="G39" s="63"/>
      <c r="H39" s="63"/>
    </row>
    <row r="40" spans="1:8" s="54" customFormat="1" ht="12.75" x14ac:dyDescent="0.2">
      <c r="A40" s="56" t="s">
        <v>281</v>
      </c>
      <c r="B40" s="75">
        <v>0</v>
      </c>
      <c r="E40" s="24"/>
      <c r="F40" s="24"/>
      <c r="G40" s="63"/>
      <c r="H40" s="63"/>
    </row>
    <row r="41" spans="1:8" s="54" customFormat="1" ht="12.75" x14ac:dyDescent="0.2">
      <c r="A41" s="52" t="s">
        <v>302</v>
      </c>
      <c r="B41" s="53">
        <v>173966.12</v>
      </c>
      <c r="E41" s="24"/>
      <c r="F41" s="24"/>
      <c r="G41" s="63"/>
      <c r="H41" s="63"/>
    </row>
    <row r="42" spans="1:8" s="54" customFormat="1" ht="25.5" x14ac:dyDescent="0.2">
      <c r="A42" s="52" t="s">
        <v>304</v>
      </c>
      <c r="B42" s="53">
        <v>3303416.38</v>
      </c>
      <c r="E42" s="24"/>
      <c r="F42" s="24"/>
      <c r="G42" s="63"/>
      <c r="H42" s="63"/>
    </row>
    <row r="43" spans="1:8" s="54" customFormat="1" ht="12.75" x14ac:dyDescent="0.25">
      <c r="A43" s="58" t="s">
        <v>115</v>
      </c>
      <c r="B43" s="55">
        <v>78659.520000000004</v>
      </c>
      <c r="E43" s="24"/>
      <c r="F43" s="24"/>
    </row>
    <row r="44" spans="1:8" s="54" customFormat="1" ht="12.75" x14ac:dyDescent="0.2">
      <c r="A44" s="58" t="s">
        <v>127</v>
      </c>
      <c r="B44" s="55">
        <v>127616.32000000001</v>
      </c>
      <c r="F44" s="64"/>
      <c r="H44" s="63"/>
    </row>
    <row r="45" spans="1:8" s="54" customFormat="1" ht="12.75" x14ac:dyDescent="0.2">
      <c r="A45" s="52" t="s">
        <v>305</v>
      </c>
      <c r="B45" s="53">
        <v>1683638.29</v>
      </c>
      <c r="E45" s="24"/>
      <c r="F45" s="24"/>
      <c r="H45" s="63"/>
    </row>
    <row r="46" spans="1:8" s="54" customFormat="1" ht="12.75" x14ac:dyDescent="0.2">
      <c r="A46" s="58" t="s">
        <v>306</v>
      </c>
      <c r="B46" s="55">
        <v>155214.93</v>
      </c>
      <c r="F46" s="24"/>
      <c r="H46" s="63"/>
    </row>
    <row r="47" spans="1:8" s="54" customFormat="1" ht="12.75" x14ac:dyDescent="0.2">
      <c r="A47" s="52" t="s">
        <v>307</v>
      </c>
      <c r="B47" s="53">
        <v>143713.79999999999</v>
      </c>
      <c r="E47" s="24"/>
      <c r="F47" s="24"/>
      <c r="G47" s="63"/>
      <c r="H47" s="63"/>
    </row>
    <row r="48" spans="1:8" s="54" customFormat="1" ht="12.75" x14ac:dyDescent="0.2">
      <c r="A48" s="56" t="s">
        <v>308</v>
      </c>
      <c r="B48" s="57">
        <v>0</v>
      </c>
      <c r="E48" s="24"/>
      <c r="F48" s="24"/>
      <c r="G48" s="63"/>
      <c r="H48" s="63"/>
    </row>
    <row r="49" spans="1:8" s="54" customFormat="1" ht="12.75" x14ac:dyDescent="0.2">
      <c r="A49" s="52" t="s">
        <v>309</v>
      </c>
      <c r="B49" s="53">
        <v>6312.1</v>
      </c>
      <c r="E49" s="24"/>
      <c r="F49" s="27"/>
      <c r="H49" s="63"/>
    </row>
    <row r="50" spans="1:8" s="54" customFormat="1" ht="12.75" x14ac:dyDescent="0.2">
      <c r="A50" s="56" t="s">
        <v>310</v>
      </c>
      <c r="B50" s="53">
        <v>138900</v>
      </c>
      <c r="E50" s="24"/>
      <c r="F50" s="65"/>
      <c r="G50" s="63"/>
      <c r="H50" s="63"/>
    </row>
    <row r="51" spans="1:8" s="54" customFormat="1" ht="25.5" x14ac:dyDescent="0.2">
      <c r="A51" s="52" t="s">
        <v>311</v>
      </c>
      <c r="B51" s="75">
        <v>0</v>
      </c>
      <c r="E51" s="24"/>
      <c r="F51" s="24"/>
      <c r="G51" s="63"/>
      <c r="H51" s="63"/>
    </row>
    <row r="52" spans="1:8" x14ac:dyDescent="0.25">
      <c r="A52" s="9" t="s">
        <v>126</v>
      </c>
      <c r="B52" s="18">
        <v>12775882.659999998</v>
      </c>
      <c r="E52" s="31"/>
      <c r="F52" s="39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v>3131033.6700000018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pageSetUpPr fitToPage="1"/>
  </sheetPr>
  <dimension ref="A1:H54"/>
  <sheetViews>
    <sheetView zoomScaleNormal="100" workbookViewId="0">
      <pane ySplit="3" topLeftCell="A43" activePane="bottomLeft" state="frozen"/>
      <selection activeCell="B38" sqref="B38"/>
      <selection pane="bottomLeft" activeCell="B38" sqref="B38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7" t="s">
        <v>312</v>
      </c>
      <c r="B1" s="157"/>
      <c r="C1" s="157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161" t="s">
        <v>23</v>
      </c>
      <c r="B3" s="161"/>
      <c r="C3" s="161"/>
      <c r="D3" s="15"/>
      <c r="E3" s="1" t="s">
        <v>91</v>
      </c>
      <c r="F3" s="12"/>
    </row>
    <row r="4" spans="1:8" ht="6" customHeight="1" x14ac:dyDescent="0.25"/>
    <row r="5" spans="1:8" x14ac:dyDescent="0.25">
      <c r="A5" s="155" t="s">
        <v>103</v>
      </c>
      <c r="B5" s="159" t="s">
        <v>123</v>
      </c>
      <c r="C5" s="160"/>
      <c r="E5" s="5"/>
      <c r="F5" s="6"/>
    </row>
    <row r="6" spans="1:8" x14ac:dyDescent="0.25">
      <c r="A6" s="156"/>
      <c r="B6" s="16" t="s">
        <v>97</v>
      </c>
      <c r="C6" s="16" t="s">
        <v>98</v>
      </c>
      <c r="E6" s="5"/>
      <c r="F6" s="6"/>
    </row>
    <row r="7" spans="1:8" s="54" customFormat="1" ht="12.75" x14ac:dyDescent="0.2">
      <c r="A7" s="52" t="s">
        <v>117</v>
      </c>
      <c r="B7" s="53">
        <v>2599552.38</v>
      </c>
      <c r="C7" s="59">
        <v>2620827.4500000002</v>
      </c>
      <c r="E7" s="24"/>
      <c r="F7" s="27"/>
      <c r="G7" s="27"/>
      <c r="H7" s="63"/>
    </row>
    <row r="8" spans="1:8" s="54" customFormat="1" ht="25.5" x14ac:dyDescent="0.2">
      <c r="A8" s="52" t="s">
        <v>106</v>
      </c>
      <c r="B8" s="53">
        <v>629623.27</v>
      </c>
      <c r="C8" s="59">
        <v>618343.32999999996</v>
      </c>
      <c r="E8" s="24"/>
      <c r="F8" s="24"/>
      <c r="G8" s="24"/>
      <c r="H8" s="63"/>
    </row>
    <row r="9" spans="1:8" s="54" customFormat="1" ht="12.75" x14ac:dyDescent="0.25">
      <c r="A9" s="52" t="s">
        <v>118</v>
      </c>
      <c r="B9" s="59">
        <v>2026018.5</v>
      </c>
      <c r="C9" s="59">
        <v>1981940.07</v>
      </c>
      <c r="E9" s="24"/>
      <c r="F9" s="27"/>
      <c r="G9" s="27"/>
    </row>
    <row r="10" spans="1:8" s="54" customFormat="1" ht="25.5" x14ac:dyDescent="0.2">
      <c r="A10" s="52" t="s">
        <v>113</v>
      </c>
      <c r="B10" s="53">
        <v>705048.6</v>
      </c>
      <c r="C10" s="59">
        <v>686066.37</v>
      </c>
      <c r="E10" s="24"/>
      <c r="F10" s="27"/>
      <c r="G10" s="27"/>
      <c r="H10" s="63"/>
    </row>
    <row r="11" spans="1:8" s="54" customFormat="1" ht="12.75" x14ac:dyDescent="0.2">
      <c r="A11" s="52" t="s">
        <v>104</v>
      </c>
      <c r="B11" s="53">
        <v>557035.5</v>
      </c>
      <c r="C11" s="59">
        <v>543750.25</v>
      </c>
      <c r="E11" s="24"/>
      <c r="F11" s="27"/>
      <c r="G11" s="27"/>
      <c r="H11" s="63"/>
    </row>
    <row r="12" spans="1:8" s="54" customFormat="1" ht="12.75" x14ac:dyDescent="0.2">
      <c r="A12" s="52" t="s">
        <v>100</v>
      </c>
      <c r="B12" s="53">
        <v>108187.5</v>
      </c>
      <c r="C12" s="59">
        <v>106237.7</v>
      </c>
      <c r="E12" s="24"/>
      <c r="F12" s="27"/>
      <c r="G12" s="27"/>
      <c r="H12" s="63"/>
    </row>
    <row r="13" spans="1:8" s="54" customFormat="1" ht="12.75" x14ac:dyDescent="0.2">
      <c r="A13" s="52" t="s">
        <v>101</v>
      </c>
      <c r="B13" s="53">
        <v>127322.4</v>
      </c>
      <c r="C13" s="59">
        <v>122999.52</v>
      </c>
      <c r="E13" s="24"/>
      <c r="F13" s="24"/>
      <c r="G13" s="27"/>
      <c r="H13" s="63"/>
    </row>
    <row r="14" spans="1:8" s="54" customFormat="1" ht="12.75" x14ac:dyDescent="0.2">
      <c r="A14" s="52" t="s">
        <v>105</v>
      </c>
      <c r="B14" s="53">
        <v>1504925.47</v>
      </c>
      <c r="C14" s="59">
        <v>1455898.96</v>
      </c>
      <c r="E14" s="24"/>
      <c r="F14" s="27"/>
      <c r="G14" s="27"/>
      <c r="H14" s="63"/>
    </row>
    <row r="15" spans="1:8" s="54" customFormat="1" ht="12.75" x14ac:dyDescent="0.25">
      <c r="A15" s="52" t="s">
        <v>119</v>
      </c>
      <c r="B15" s="59">
        <v>695124</v>
      </c>
      <c r="C15" s="59">
        <v>696724</v>
      </c>
      <c r="E15" s="24"/>
      <c r="F15" s="27"/>
      <c r="G15" s="27"/>
    </row>
    <row r="16" spans="1:8" s="54" customFormat="1" ht="12.75" x14ac:dyDescent="0.25">
      <c r="A16" s="52" t="s">
        <v>107</v>
      </c>
      <c r="B16" s="59">
        <v>1246175.7</v>
      </c>
      <c r="C16" s="59">
        <v>1212659.23</v>
      </c>
      <c r="E16" s="24"/>
      <c r="F16" s="27"/>
      <c r="G16" s="27"/>
    </row>
    <row r="17" spans="1:8" s="54" customFormat="1" ht="12.75" x14ac:dyDescent="0.25">
      <c r="A17" s="52" t="s">
        <v>120</v>
      </c>
      <c r="B17" s="75">
        <v>0</v>
      </c>
      <c r="C17" s="76">
        <v>0</v>
      </c>
      <c r="E17" s="24"/>
      <c r="F17" s="37"/>
      <c r="G17" s="37"/>
    </row>
    <row r="18" spans="1:8" s="54" customFormat="1" ht="12.75" x14ac:dyDescent="0.2">
      <c r="A18" s="52" t="s">
        <v>108</v>
      </c>
      <c r="B18" s="75">
        <v>0</v>
      </c>
      <c r="C18" s="75">
        <v>0</v>
      </c>
      <c r="E18" s="24"/>
      <c r="F18" s="24"/>
      <c r="G18" s="24"/>
      <c r="H18" s="63"/>
    </row>
    <row r="19" spans="1:8" s="54" customFormat="1" ht="12.75" x14ac:dyDescent="0.25">
      <c r="A19" s="52" t="s">
        <v>303</v>
      </c>
      <c r="B19" s="59">
        <v>414806.47</v>
      </c>
      <c r="C19" s="59">
        <v>398201.73</v>
      </c>
      <c r="E19" s="24"/>
      <c r="F19" s="27"/>
      <c r="G19" s="27"/>
    </row>
    <row r="20" spans="1:8" s="54" customFormat="1" ht="12.75" x14ac:dyDescent="0.25">
      <c r="A20" s="52" t="s">
        <v>121</v>
      </c>
      <c r="B20" s="75">
        <v>0</v>
      </c>
      <c r="C20" s="59">
        <v>0</v>
      </c>
      <c r="E20" s="24"/>
      <c r="F20" s="24"/>
      <c r="G20" s="24"/>
    </row>
    <row r="21" spans="1:8" s="54" customFormat="1" ht="25.5" x14ac:dyDescent="0.25">
      <c r="A21" s="52" t="s">
        <v>109</v>
      </c>
      <c r="B21" s="53">
        <v>0</v>
      </c>
      <c r="C21" s="59">
        <v>52000.61</v>
      </c>
      <c r="E21" s="24"/>
      <c r="F21" s="24"/>
      <c r="G21" s="24"/>
    </row>
    <row r="22" spans="1:8" s="54" customFormat="1" ht="25.5" x14ac:dyDescent="0.25">
      <c r="A22" s="52" t="s">
        <v>110</v>
      </c>
      <c r="B22" s="53">
        <v>0</v>
      </c>
      <c r="C22" s="59">
        <v>101376.63</v>
      </c>
      <c r="E22" s="24"/>
      <c r="F22" s="24"/>
      <c r="G22" s="24"/>
    </row>
    <row r="23" spans="1:8" s="54" customFormat="1" ht="12.75" x14ac:dyDescent="0.25">
      <c r="A23" s="52" t="s">
        <v>111</v>
      </c>
      <c r="B23" s="59">
        <v>194170.68</v>
      </c>
      <c r="C23" s="59">
        <v>189674.78</v>
      </c>
      <c r="E23" s="24"/>
      <c r="F23" s="37"/>
      <c r="G23" s="37"/>
    </row>
    <row r="24" spans="1:8" s="54" customFormat="1" ht="12.75" x14ac:dyDescent="0.2">
      <c r="A24" s="52" t="s">
        <v>112</v>
      </c>
      <c r="B24" s="59">
        <v>0</v>
      </c>
      <c r="C24" s="59">
        <v>13451.57</v>
      </c>
      <c r="E24" s="24"/>
      <c r="F24" s="37"/>
      <c r="G24" s="37"/>
      <c r="H24" s="63"/>
    </row>
    <row r="25" spans="1:8" s="54" customFormat="1" ht="12.75" x14ac:dyDescent="0.2">
      <c r="A25" s="52" t="s">
        <v>313</v>
      </c>
      <c r="B25" s="53">
        <v>73291.710000000006</v>
      </c>
      <c r="C25" s="59">
        <v>77623.399999999994</v>
      </c>
      <c r="E25" s="24"/>
      <c r="F25" s="64"/>
      <c r="G25" s="64"/>
      <c r="H25" s="63"/>
    </row>
    <row r="26" spans="1:8" s="54" customFormat="1" ht="12.75" x14ac:dyDescent="0.2">
      <c r="A26" s="52" t="s">
        <v>314</v>
      </c>
      <c r="B26" s="53">
        <v>67760</v>
      </c>
      <c r="C26" s="59">
        <v>67760</v>
      </c>
      <c r="E26" s="24"/>
      <c r="F26" s="65"/>
      <c r="G26" s="65"/>
      <c r="H26" s="63"/>
    </row>
    <row r="27" spans="1:8" x14ac:dyDescent="0.25">
      <c r="A27" s="9" t="s">
        <v>122</v>
      </c>
      <c r="B27" s="19">
        <v>10949042.180000002</v>
      </c>
      <c r="C27" s="19">
        <v>10945535.600000001</v>
      </c>
      <c r="E27" s="25"/>
      <c r="F27" s="38"/>
      <c r="G27" s="38"/>
      <c r="H27" s="35"/>
    </row>
    <row r="28" spans="1:8" ht="15" x14ac:dyDescent="0.25">
      <c r="B28" s="10"/>
      <c r="C28" s="54"/>
    </row>
    <row r="29" spans="1:8" x14ac:dyDescent="0.25">
      <c r="A29" s="16" t="s">
        <v>103</v>
      </c>
      <c r="B29" s="17" t="s">
        <v>124</v>
      </c>
      <c r="C29" s="67"/>
    </row>
    <row r="30" spans="1:8" s="54" customFormat="1" ht="12.75" x14ac:dyDescent="0.2">
      <c r="A30" s="52" t="s">
        <v>117</v>
      </c>
      <c r="B30" s="53">
        <v>2597425.92</v>
      </c>
      <c r="C30" s="67"/>
      <c r="E30" s="24"/>
      <c r="F30" s="62"/>
      <c r="G30" s="63"/>
      <c r="H30" s="63"/>
    </row>
    <row r="31" spans="1:8" s="54" customFormat="1" ht="12.75" x14ac:dyDescent="0.2">
      <c r="A31" s="52" t="s">
        <v>125</v>
      </c>
      <c r="B31" s="53">
        <v>3180030</v>
      </c>
      <c r="E31" s="24"/>
      <c r="F31" s="27"/>
      <c r="G31" s="63"/>
      <c r="H31" s="63"/>
    </row>
    <row r="32" spans="1:8" s="54" customFormat="1" ht="25.5" x14ac:dyDescent="0.2">
      <c r="A32" s="52" t="s">
        <v>99</v>
      </c>
      <c r="B32" s="53">
        <v>705061.08</v>
      </c>
      <c r="E32" s="24"/>
      <c r="F32" s="37"/>
      <c r="G32" s="63"/>
      <c r="H32" s="63"/>
    </row>
    <row r="33" spans="1:8" s="54" customFormat="1" ht="12.75" x14ac:dyDescent="0.2">
      <c r="A33" s="52" t="s">
        <v>114</v>
      </c>
      <c r="B33" s="53">
        <v>557046</v>
      </c>
      <c r="E33" s="24"/>
      <c r="F33" s="37"/>
      <c r="G33" s="63"/>
      <c r="H33" s="63"/>
    </row>
    <row r="34" spans="1:8" s="54" customFormat="1" ht="12.75" x14ac:dyDescent="0.2">
      <c r="A34" s="52" t="s">
        <v>276</v>
      </c>
      <c r="B34" s="53">
        <v>108226.08</v>
      </c>
      <c r="E34" s="24"/>
      <c r="F34" s="37"/>
      <c r="G34" s="63"/>
      <c r="H34" s="63"/>
    </row>
    <row r="35" spans="1:8" s="54" customFormat="1" ht="12.75" x14ac:dyDescent="0.2">
      <c r="A35" s="52" t="s">
        <v>277</v>
      </c>
      <c r="B35" s="53">
        <v>173808.9</v>
      </c>
      <c r="E35" s="24"/>
      <c r="F35" s="24"/>
      <c r="G35" s="63"/>
      <c r="H35" s="63"/>
    </row>
    <row r="36" spans="1:8" s="54" customFormat="1" ht="12.75" x14ac:dyDescent="0.2">
      <c r="A36" s="52" t="s">
        <v>278</v>
      </c>
      <c r="B36" s="53">
        <v>1413462.1</v>
      </c>
      <c r="E36" s="24"/>
      <c r="F36" s="27"/>
      <c r="G36" s="63"/>
      <c r="H36" s="63"/>
    </row>
    <row r="37" spans="1:8" s="54" customFormat="1" ht="12.75" x14ac:dyDescent="0.2">
      <c r="A37" s="52" t="s">
        <v>102</v>
      </c>
      <c r="B37" s="53">
        <v>0</v>
      </c>
      <c r="E37" s="24"/>
      <c r="F37" s="27"/>
      <c r="G37" s="63"/>
      <c r="H37" s="63"/>
    </row>
    <row r="38" spans="1:8" s="54" customFormat="1" ht="12.75" x14ac:dyDescent="0.2">
      <c r="A38" s="52" t="s">
        <v>279</v>
      </c>
      <c r="B38" s="53">
        <v>1246191.48</v>
      </c>
      <c r="E38" s="24"/>
      <c r="F38" s="37"/>
      <c r="G38" s="63"/>
      <c r="H38" s="63"/>
    </row>
    <row r="39" spans="1:8" s="54" customFormat="1" ht="12.75" x14ac:dyDescent="0.2">
      <c r="A39" s="52" t="s">
        <v>280</v>
      </c>
      <c r="B39" s="75">
        <v>0</v>
      </c>
      <c r="E39" s="24"/>
      <c r="F39" s="24"/>
      <c r="G39" s="63"/>
      <c r="H39" s="63"/>
    </row>
    <row r="40" spans="1:8" s="54" customFormat="1" ht="12.75" x14ac:dyDescent="0.2">
      <c r="A40" s="56" t="s">
        <v>281</v>
      </c>
      <c r="B40" s="75">
        <v>0</v>
      </c>
      <c r="E40" s="24"/>
      <c r="F40" s="24"/>
      <c r="G40" s="63"/>
      <c r="H40" s="63"/>
    </row>
    <row r="41" spans="1:8" s="54" customFormat="1" ht="12.75" x14ac:dyDescent="0.2">
      <c r="A41" s="52" t="s">
        <v>302</v>
      </c>
      <c r="B41" s="53">
        <v>395632.69</v>
      </c>
      <c r="E41" s="24"/>
      <c r="F41" s="24"/>
      <c r="G41" s="63"/>
      <c r="H41" s="63"/>
    </row>
    <row r="42" spans="1:8" s="54" customFormat="1" ht="25.5" x14ac:dyDescent="0.2">
      <c r="A42" s="52" t="s">
        <v>304</v>
      </c>
      <c r="B42" s="53">
        <v>491589.08</v>
      </c>
      <c r="E42" s="24"/>
      <c r="F42" s="24"/>
      <c r="G42" s="63"/>
      <c r="H42" s="63"/>
    </row>
    <row r="43" spans="1:8" s="54" customFormat="1" ht="12.75" x14ac:dyDescent="0.25">
      <c r="A43" s="58" t="s">
        <v>115</v>
      </c>
      <c r="B43" s="55">
        <v>-54274.61</v>
      </c>
      <c r="E43" s="24"/>
      <c r="F43" s="24"/>
    </row>
    <row r="44" spans="1:8" s="54" customFormat="1" ht="12.75" x14ac:dyDescent="0.2">
      <c r="A44" s="58" t="s">
        <v>127</v>
      </c>
      <c r="B44" s="55">
        <v>545864.18000000005</v>
      </c>
      <c r="F44" s="64"/>
      <c r="H44" s="63"/>
    </row>
    <row r="45" spans="1:8" s="54" customFormat="1" ht="12.75" x14ac:dyDescent="0.2">
      <c r="A45" s="52" t="s">
        <v>305</v>
      </c>
      <c r="B45" s="53">
        <v>177752.48</v>
      </c>
      <c r="E45" s="24"/>
      <c r="F45" s="24"/>
      <c r="H45" s="63"/>
    </row>
    <row r="46" spans="1:8" s="54" customFormat="1" ht="12.75" x14ac:dyDescent="0.2">
      <c r="A46" s="58" t="s">
        <v>306</v>
      </c>
      <c r="B46" s="55">
        <v>177752.48</v>
      </c>
      <c r="F46" s="24"/>
      <c r="H46" s="63"/>
    </row>
    <row r="47" spans="1:8" s="54" customFormat="1" ht="12.75" x14ac:dyDescent="0.2">
      <c r="A47" s="52" t="s">
        <v>307</v>
      </c>
      <c r="B47" s="53">
        <v>327618</v>
      </c>
      <c r="E47" s="24"/>
      <c r="F47" s="24"/>
      <c r="G47" s="63"/>
      <c r="H47" s="63"/>
    </row>
    <row r="48" spans="1:8" s="54" customFormat="1" ht="12.75" x14ac:dyDescent="0.2">
      <c r="A48" s="56" t="s">
        <v>308</v>
      </c>
      <c r="B48" s="57">
        <v>0</v>
      </c>
      <c r="E48" s="24"/>
      <c r="F48" s="27"/>
      <c r="G48" s="63"/>
      <c r="H48" s="63"/>
    </row>
    <row r="49" spans="1:8" s="54" customFormat="1" ht="12.75" x14ac:dyDescent="0.2">
      <c r="A49" s="52" t="s">
        <v>309</v>
      </c>
      <c r="B49" s="53">
        <v>0</v>
      </c>
      <c r="E49" s="24"/>
      <c r="F49" s="24"/>
      <c r="H49" s="63"/>
    </row>
    <row r="50" spans="1:8" s="54" customFormat="1" ht="12.75" x14ac:dyDescent="0.2">
      <c r="A50" s="56" t="s">
        <v>310</v>
      </c>
      <c r="B50" s="53">
        <v>67760</v>
      </c>
      <c r="E50" s="24"/>
      <c r="F50" s="65"/>
      <c r="G50" s="63"/>
      <c r="H50" s="63"/>
    </row>
    <row r="51" spans="1:8" s="54" customFormat="1" ht="25.5" x14ac:dyDescent="0.2">
      <c r="A51" s="52" t="s">
        <v>311</v>
      </c>
      <c r="B51" s="75">
        <v>0</v>
      </c>
      <c r="E51" s="24"/>
      <c r="F51" s="24"/>
      <c r="G51" s="63"/>
      <c r="H51" s="63"/>
    </row>
    <row r="52" spans="1:8" x14ac:dyDescent="0.25">
      <c r="A52" s="9" t="s">
        <v>126</v>
      </c>
      <c r="B52" s="18">
        <v>11441603.810000001</v>
      </c>
      <c r="E52" s="31"/>
      <c r="F52" s="39"/>
    </row>
    <row r="53" spans="1:8" ht="4.5" customHeight="1" x14ac:dyDescent="0.25">
      <c r="B53" s="2"/>
      <c r="E53" s="31"/>
      <c r="F53" s="39"/>
      <c r="G53" s="35"/>
    </row>
    <row r="54" spans="1:8" x14ac:dyDescent="0.25">
      <c r="A54" s="9" t="s">
        <v>116</v>
      </c>
      <c r="B54" s="18">
        <v>-496068.20999999903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pageSetUpPr fitToPage="1"/>
  </sheetPr>
  <dimension ref="A1:H54"/>
  <sheetViews>
    <sheetView zoomScaleNormal="100" workbookViewId="0">
      <pane ySplit="3" topLeftCell="A43" activePane="bottomLeft" state="frozen"/>
      <selection activeCell="B38" sqref="B38"/>
      <selection pane="bottomLeft" activeCell="B38" sqref="B38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7" t="s">
        <v>312</v>
      </c>
      <c r="B1" s="157"/>
      <c r="C1" s="157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161" t="s">
        <v>24</v>
      </c>
      <c r="B3" s="161"/>
      <c r="C3" s="161"/>
      <c r="D3" s="15"/>
      <c r="E3" s="1" t="s">
        <v>91</v>
      </c>
      <c r="F3" s="12"/>
    </row>
    <row r="4" spans="1:8" ht="6" customHeight="1" x14ac:dyDescent="0.25"/>
    <row r="5" spans="1:8" x14ac:dyDescent="0.25">
      <c r="A5" s="155" t="s">
        <v>103</v>
      </c>
      <c r="B5" s="159" t="s">
        <v>123</v>
      </c>
      <c r="C5" s="160"/>
      <c r="E5" s="5"/>
      <c r="F5" s="6"/>
    </row>
    <row r="6" spans="1:8" x14ac:dyDescent="0.25">
      <c r="A6" s="156"/>
      <c r="B6" s="16" t="s">
        <v>97</v>
      </c>
      <c r="C6" s="16" t="s">
        <v>98</v>
      </c>
      <c r="E6" s="5"/>
      <c r="F6" s="6"/>
    </row>
    <row r="7" spans="1:8" s="54" customFormat="1" ht="12.75" x14ac:dyDescent="0.2">
      <c r="A7" s="52" t="s">
        <v>117</v>
      </c>
      <c r="B7" s="53">
        <v>2161250.52</v>
      </c>
      <c r="C7" s="59">
        <v>2213899.6800000002</v>
      </c>
      <c r="E7" s="24"/>
      <c r="F7" s="27"/>
      <c r="G7" s="27"/>
      <c r="H7" s="63"/>
    </row>
    <row r="8" spans="1:8" s="54" customFormat="1" ht="25.5" x14ac:dyDescent="0.2">
      <c r="A8" s="52" t="s">
        <v>106</v>
      </c>
      <c r="B8" s="53">
        <v>322772.53000000003</v>
      </c>
      <c r="C8" s="59">
        <v>321370.40999999997</v>
      </c>
      <c r="E8" s="24"/>
      <c r="F8" s="24"/>
      <c r="G8" s="24"/>
      <c r="H8" s="63"/>
    </row>
    <row r="9" spans="1:8" s="54" customFormat="1" ht="12.75" x14ac:dyDescent="0.25">
      <c r="A9" s="52" t="s">
        <v>118</v>
      </c>
      <c r="B9" s="59">
        <v>1685829.6</v>
      </c>
      <c r="C9" s="59">
        <v>1673720.4</v>
      </c>
      <c r="E9" s="24"/>
      <c r="F9" s="27"/>
      <c r="G9" s="27"/>
    </row>
    <row r="10" spans="1:8" s="54" customFormat="1" ht="25.5" x14ac:dyDescent="0.2">
      <c r="A10" s="52" t="s">
        <v>113</v>
      </c>
      <c r="B10" s="53">
        <v>586664.46</v>
      </c>
      <c r="C10" s="59">
        <v>579323.57999999996</v>
      </c>
      <c r="E10" s="24"/>
      <c r="F10" s="27"/>
      <c r="G10" s="27"/>
      <c r="H10" s="63"/>
    </row>
    <row r="11" spans="1:8" s="54" customFormat="1" ht="12.75" x14ac:dyDescent="0.2">
      <c r="A11" s="52" t="s">
        <v>104</v>
      </c>
      <c r="B11" s="53">
        <v>463503.3</v>
      </c>
      <c r="C11" s="59">
        <v>459100.8</v>
      </c>
      <c r="E11" s="24"/>
      <c r="F11" s="27"/>
      <c r="G11" s="27"/>
      <c r="H11" s="63"/>
    </row>
    <row r="12" spans="1:8" s="54" customFormat="1" ht="12.75" x14ac:dyDescent="0.2">
      <c r="A12" s="52" t="s">
        <v>100</v>
      </c>
      <c r="B12" s="53">
        <v>89974.68</v>
      </c>
      <c r="C12" s="59">
        <v>89578.82</v>
      </c>
      <c r="E12" s="24"/>
      <c r="F12" s="27"/>
      <c r="G12" s="27"/>
      <c r="H12" s="63"/>
    </row>
    <row r="13" spans="1:8" s="54" customFormat="1" ht="12.75" x14ac:dyDescent="0.2">
      <c r="A13" s="52" t="s">
        <v>101</v>
      </c>
      <c r="B13" s="75">
        <v>0</v>
      </c>
      <c r="C13" s="75">
        <v>0</v>
      </c>
      <c r="E13" s="24"/>
      <c r="F13" s="24"/>
      <c r="G13" s="24"/>
      <c r="H13" s="63"/>
    </row>
    <row r="14" spans="1:8" s="54" customFormat="1" ht="12.75" x14ac:dyDescent="0.2">
      <c r="A14" s="52" t="s">
        <v>105</v>
      </c>
      <c r="B14" s="53">
        <v>1084313.1200000001</v>
      </c>
      <c r="C14" s="59">
        <v>1070930.1100000001</v>
      </c>
      <c r="E14" s="24"/>
      <c r="F14" s="27"/>
      <c r="G14" s="27"/>
      <c r="H14" s="63"/>
    </row>
    <row r="15" spans="1:8" s="54" customFormat="1" ht="12.75" x14ac:dyDescent="0.25">
      <c r="A15" s="52" t="s">
        <v>119</v>
      </c>
      <c r="B15" s="59">
        <v>13200</v>
      </c>
      <c r="C15" s="59">
        <v>12100</v>
      </c>
      <c r="E15" s="24"/>
      <c r="F15" s="27"/>
      <c r="G15" s="27"/>
    </row>
    <row r="16" spans="1:8" s="54" customFormat="1" ht="12.75" x14ac:dyDescent="0.25">
      <c r="A16" s="52" t="s">
        <v>107</v>
      </c>
      <c r="B16" s="59">
        <v>1036928.82</v>
      </c>
      <c r="C16" s="59">
        <v>1023647.36</v>
      </c>
      <c r="E16" s="24"/>
      <c r="F16" s="27"/>
      <c r="G16" s="27"/>
    </row>
    <row r="17" spans="1:8" s="54" customFormat="1" ht="12.75" x14ac:dyDescent="0.25">
      <c r="A17" s="52" t="s">
        <v>120</v>
      </c>
      <c r="B17" s="53">
        <v>263535</v>
      </c>
      <c r="C17" s="53">
        <v>260157.02</v>
      </c>
      <c r="E17" s="24"/>
      <c r="F17" s="37"/>
      <c r="G17" s="37"/>
    </row>
    <row r="18" spans="1:8" s="54" customFormat="1" ht="12.75" x14ac:dyDescent="0.2">
      <c r="A18" s="52" t="s">
        <v>108</v>
      </c>
      <c r="B18" s="75">
        <v>0</v>
      </c>
      <c r="C18" s="75">
        <v>0</v>
      </c>
      <c r="E18" s="24"/>
      <c r="F18" s="24"/>
      <c r="G18" s="24"/>
      <c r="H18" s="63"/>
    </row>
    <row r="19" spans="1:8" s="54" customFormat="1" ht="12.75" x14ac:dyDescent="0.25">
      <c r="A19" s="52" t="s">
        <v>303</v>
      </c>
      <c r="B19" s="59">
        <v>177825.85</v>
      </c>
      <c r="C19" s="59">
        <v>171357.69</v>
      </c>
      <c r="E19" s="24"/>
      <c r="F19" s="27"/>
      <c r="G19" s="27"/>
    </row>
    <row r="20" spans="1:8" s="54" customFormat="1" ht="12.75" x14ac:dyDescent="0.25">
      <c r="A20" s="52" t="s">
        <v>121</v>
      </c>
      <c r="B20" s="75">
        <v>0</v>
      </c>
      <c r="C20" s="59">
        <v>0</v>
      </c>
      <c r="E20" s="24"/>
      <c r="F20" s="24"/>
      <c r="G20" s="24"/>
    </row>
    <row r="21" spans="1:8" s="54" customFormat="1" ht="25.5" x14ac:dyDescent="0.25">
      <c r="A21" s="52" t="s">
        <v>109</v>
      </c>
      <c r="B21" s="53">
        <v>2060589.15</v>
      </c>
      <c r="C21" s="59">
        <v>2306587.67</v>
      </c>
      <c r="E21" s="24"/>
      <c r="F21" s="24"/>
      <c r="G21" s="24"/>
    </row>
    <row r="22" spans="1:8" s="54" customFormat="1" ht="25.5" x14ac:dyDescent="0.25">
      <c r="A22" s="52" t="s">
        <v>110</v>
      </c>
      <c r="B22" s="53">
        <v>1656663.11</v>
      </c>
      <c r="C22" s="59">
        <v>3556484.55</v>
      </c>
      <c r="E22" s="24"/>
      <c r="F22" s="24"/>
      <c r="G22" s="24"/>
    </row>
    <row r="23" spans="1:8" s="54" customFormat="1" ht="12.75" x14ac:dyDescent="0.25">
      <c r="A23" s="52" t="s">
        <v>111</v>
      </c>
      <c r="B23" s="59">
        <v>161565.72</v>
      </c>
      <c r="C23" s="59">
        <v>160532.31</v>
      </c>
      <c r="E23" s="24"/>
      <c r="F23" s="37"/>
      <c r="G23" s="37"/>
    </row>
    <row r="24" spans="1:8" s="54" customFormat="1" ht="12.75" x14ac:dyDescent="0.2">
      <c r="A24" s="52" t="s">
        <v>112</v>
      </c>
      <c r="B24" s="59">
        <v>124661.94</v>
      </c>
      <c r="C24" s="59">
        <v>158159.94</v>
      </c>
      <c r="E24" s="24"/>
      <c r="F24" s="37"/>
      <c r="G24" s="37"/>
      <c r="H24" s="63"/>
    </row>
    <row r="25" spans="1:8" s="54" customFormat="1" ht="12.75" x14ac:dyDescent="0.2">
      <c r="A25" s="52" t="s">
        <v>313</v>
      </c>
      <c r="B25" s="53">
        <v>22319.599999999999</v>
      </c>
      <c r="C25" s="59">
        <v>0</v>
      </c>
      <c r="E25" s="24"/>
      <c r="F25" s="64"/>
      <c r="G25" s="64"/>
      <c r="H25" s="63"/>
    </row>
    <row r="26" spans="1:8" s="54" customFormat="1" ht="12.75" x14ac:dyDescent="0.2">
      <c r="A26" s="52" t="s">
        <v>314</v>
      </c>
      <c r="B26" s="53">
        <v>154703.20000000001</v>
      </c>
      <c r="C26" s="59">
        <v>154703.20000000001</v>
      </c>
      <c r="E26" s="24"/>
      <c r="F26" s="65"/>
      <c r="G26" s="65"/>
      <c r="H26" s="63"/>
    </row>
    <row r="27" spans="1:8" x14ac:dyDescent="0.2">
      <c r="A27" s="9" t="s">
        <v>122</v>
      </c>
      <c r="B27" s="19">
        <v>12066300.599999998</v>
      </c>
      <c r="C27" s="19">
        <v>14211653.539999999</v>
      </c>
      <c r="E27" s="41"/>
      <c r="F27" s="42"/>
      <c r="G27" s="42"/>
    </row>
    <row r="28" spans="1:8" ht="15" x14ac:dyDescent="0.25">
      <c r="B28" s="10"/>
      <c r="C28" s="54"/>
    </row>
    <row r="29" spans="1:8" x14ac:dyDescent="0.25">
      <c r="A29" s="16" t="s">
        <v>103</v>
      </c>
      <c r="B29" s="17" t="s">
        <v>124</v>
      </c>
      <c r="C29" s="67"/>
    </row>
    <row r="30" spans="1:8" s="54" customFormat="1" ht="12.75" x14ac:dyDescent="0.2">
      <c r="A30" s="52" t="s">
        <v>117</v>
      </c>
      <c r="B30" s="53">
        <v>2161290.2400000002</v>
      </c>
      <c r="C30" s="67"/>
      <c r="E30" s="24"/>
      <c r="F30" s="62"/>
      <c r="G30" s="63"/>
      <c r="H30" s="63"/>
    </row>
    <row r="31" spans="1:8" s="54" customFormat="1" ht="12.75" x14ac:dyDescent="0.2">
      <c r="A31" s="52" t="s">
        <v>125</v>
      </c>
      <c r="B31" s="53">
        <v>705458</v>
      </c>
      <c r="E31" s="24"/>
      <c r="F31" s="27"/>
      <c r="G31" s="63"/>
      <c r="H31" s="63"/>
    </row>
    <row r="32" spans="1:8" s="54" customFormat="1" ht="25.5" x14ac:dyDescent="0.2">
      <c r="A32" s="52" t="s">
        <v>99</v>
      </c>
      <c r="B32" s="53">
        <v>586673.76</v>
      </c>
      <c r="E32" s="24"/>
      <c r="F32" s="37"/>
      <c r="G32" s="63"/>
      <c r="H32" s="63"/>
    </row>
    <row r="33" spans="1:8" s="54" customFormat="1" ht="12.75" x14ac:dyDescent="0.2">
      <c r="A33" s="52" t="s">
        <v>114</v>
      </c>
      <c r="B33" s="53">
        <v>463512</v>
      </c>
      <c r="E33" s="24"/>
      <c r="F33" s="37"/>
      <c r="G33" s="63"/>
      <c r="H33" s="63"/>
    </row>
    <row r="34" spans="1:8" s="54" customFormat="1" ht="12.75" x14ac:dyDescent="0.2">
      <c r="A34" s="52" t="s">
        <v>276</v>
      </c>
      <c r="B34" s="53">
        <v>90053.759999999995</v>
      </c>
      <c r="E34" s="24"/>
      <c r="F34" s="37"/>
      <c r="G34" s="63"/>
      <c r="H34" s="63"/>
    </row>
    <row r="35" spans="1:8" s="54" customFormat="1" ht="12.75" x14ac:dyDescent="0.2">
      <c r="A35" s="52" t="s">
        <v>277</v>
      </c>
      <c r="B35" s="75">
        <v>0</v>
      </c>
      <c r="E35" s="24"/>
      <c r="F35" s="24"/>
      <c r="G35" s="63"/>
      <c r="H35" s="63"/>
    </row>
    <row r="36" spans="1:8" s="54" customFormat="1" ht="12.75" x14ac:dyDescent="0.2">
      <c r="A36" s="52" t="s">
        <v>278</v>
      </c>
      <c r="B36" s="53">
        <v>1093312.53</v>
      </c>
      <c r="E36" s="24"/>
      <c r="F36" s="27"/>
      <c r="G36" s="63"/>
      <c r="H36" s="63"/>
    </row>
    <row r="37" spans="1:8" s="54" customFormat="1" ht="12.75" x14ac:dyDescent="0.2">
      <c r="A37" s="52" t="s">
        <v>102</v>
      </c>
      <c r="B37" s="53">
        <v>0</v>
      </c>
      <c r="E37" s="24"/>
      <c r="F37" s="27"/>
      <c r="G37" s="63"/>
      <c r="H37" s="63"/>
    </row>
    <row r="38" spans="1:8" s="54" customFormat="1" ht="12.75" x14ac:dyDescent="0.2">
      <c r="A38" s="52" t="s">
        <v>279</v>
      </c>
      <c r="B38" s="53">
        <v>1036942.56</v>
      </c>
      <c r="E38" s="24"/>
      <c r="F38" s="37"/>
      <c r="G38" s="63"/>
      <c r="H38" s="63"/>
    </row>
    <row r="39" spans="1:8" s="54" customFormat="1" ht="12.75" x14ac:dyDescent="0.2">
      <c r="A39" s="52" t="s">
        <v>280</v>
      </c>
      <c r="B39" s="53">
        <v>263535</v>
      </c>
      <c r="E39" s="24"/>
      <c r="F39" s="27"/>
      <c r="G39" s="63"/>
      <c r="H39" s="63"/>
    </row>
    <row r="40" spans="1:8" s="54" customFormat="1" ht="12.75" x14ac:dyDescent="0.2">
      <c r="A40" s="56" t="s">
        <v>281</v>
      </c>
      <c r="B40" s="75">
        <v>0</v>
      </c>
      <c r="E40" s="24"/>
      <c r="F40" s="24"/>
      <c r="G40" s="63"/>
      <c r="H40" s="63"/>
    </row>
    <row r="41" spans="1:8" s="54" customFormat="1" ht="12.75" x14ac:dyDescent="0.2">
      <c r="A41" s="52" t="s">
        <v>302</v>
      </c>
      <c r="B41" s="53">
        <v>178276.24</v>
      </c>
      <c r="E41" s="24"/>
      <c r="F41" s="24"/>
      <c r="G41" s="63"/>
      <c r="H41" s="63"/>
    </row>
    <row r="42" spans="1:8" s="54" customFormat="1" ht="25.5" x14ac:dyDescent="0.2">
      <c r="A42" s="52" t="s">
        <v>304</v>
      </c>
      <c r="B42" s="53">
        <v>2615957.5099999998</v>
      </c>
      <c r="E42" s="24"/>
      <c r="F42" s="24"/>
      <c r="G42" s="63"/>
      <c r="H42" s="63"/>
    </row>
    <row r="43" spans="1:8" s="54" customFormat="1" ht="12.75" x14ac:dyDescent="0.25">
      <c r="A43" s="58" t="s">
        <v>115</v>
      </c>
      <c r="B43" s="55">
        <v>50645.07</v>
      </c>
      <c r="E43" s="24"/>
      <c r="F43" s="24"/>
    </row>
    <row r="44" spans="1:8" s="54" customFormat="1" ht="12.75" x14ac:dyDescent="0.2">
      <c r="A44" s="58" t="s">
        <v>127</v>
      </c>
      <c r="B44" s="55">
        <v>147759.82</v>
      </c>
      <c r="F44" s="64"/>
      <c r="H44" s="63"/>
    </row>
    <row r="45" spans="1:8" s="54" customFormat="1" ht="12.75" x14ac:dyDescent="0.2">
      <c r="A45" s="52" t="s">
        <v>305</v>
      </c>
      <c r="B45" s="53">
        <v>1836957.48</v>
      </c>
      <c r="E45" s="24"/>
      <c r="F45" s="24"/>
      <c r="H45" s="63"/>
    </row>
    <row r="46" spans="1:8" s="54" customFormat="1" ht="12.75" x14ac:dyDescent="0.2">
      <c r="A46" s="58" t="s">
        <v>306</v>
      </c>
      <c r="B46" s="55">
        <v>132677.29999999999</v>
      </c>
      <c r="F46" s="24"/>
      <c r="H46" s="63"/>
    </row>
    <row r="47" spans="1:8" s="54" customFormat="1" ht="12.75" x14ac:dyDescent="0.2">
      <c r="A47" s="52" t="s">
        <v>307</v>
      </c>
      <c r="B47" s="53">
        <v>151641.20000000001</v>
      </c>
      <c r="E47" s="24"/>
      <c r="F47" s="24"/>
      <c r="G47" s="63"/>
      <c r="H47" s="63"/>
    </row>
    <row r="48" spans="1:8" s="54" customFormat="1" ht="12.75" x14ac:dyDescent="0.2">
      <c r="A48" s="56" t="s">
        <v>308</v>
      </c>
      <c r="B48" s="57">
        <v>0</v>
      </c>
      <c r="E48" s="24"/>
      <c r="F48" s="24"/>
      <c r="G48" s="63"/>
      <c r="H48" s="63"/>
    </row>
    <row r="49" spans="1:8" s="54" customFormat="1" ht="12.75" x14ac:dyDescent="0.2">
      <c r="A49" s="52" t="s">
        <v>309</v>
      </c>
      <c r="B49" s="53">
        <v>5156.2700000000004</v>
      </c>
      <c r="E49" s="24"/>
      <c r="F49" s="27"/>
      <c r="H49" s="63"/>
    </row>
    <row r="50" spans="1:8" s="54" customFormat="1" ht="12.75" x14ac:dyDescent="0.2">
      <c r="A50" s="56" t="s">
        <v>310</v>
      </c>
      <c r="B50" s="53">
        <v>154703.20000000001</v>
      </c>
      <c r="E50" s="24"/>
      <c r="F50" s="65"/>
      <c r="G50" s="63"/>
      <c r="H50" s="63"/>
    </row>
    <row r="51" spans="1:8" s="54" customFormat="1" ht="25.5" x14ac:dyDescent="0.2">
      <c r="A51" s="52" t="s">
        <v>311</v>
      </c>
      <c r="B51" s="75">
        <v>0</v>
      </c>
      <c r="E51" s="24"/>
      <c r="F51" s="24"/>
      <c r="G51" s="63"/>
      <c r="H51" s="63"/>
    </row>
    <row r="52" spans="1:8" x14ac:dyDescent="0.25">
      <c r="A52" s="9" t="s">
        <v>126</v>
      </c>
      <c r="B52" s="18">
        <v>11343469.75</v>
      </c>
      <c r="E52" s="31"/>
      <c r="F52" s="39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v>2868183.7899999991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pageSetUpPr fitToPage="1"/>
  </sheetPr>
  <dimension ref="A1:H54"/>
  <sheetViews>
    <sheetView zoomScaleNormal="100" workbookViewId="0">
      <pane ySplit="3" topLeftCell="A46" activePane="bottomLeft" state="frozen"/>
      <selection activeCell="B38" sqref="B38"/>
      <selection pane="bottomLeft" activeCell="B38" sqref="B38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7" t="s">
        <v>312</v>
      </c>
      <c r="B1" s="157"/>
      <c r="C1" s="157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161" t="s">
        <v>25</v>
      </c>
      <c r="B3" s="161"/>
      <c r="C3" s="161"/>
      <c r="D3" s="15"/>
      <c r="E3" s="1" t="s">
        <v>91</v>
      </c>
      <c r="F3" s="12"/>
    </row>
    <row r="4" spans="1:8" ht="6" customHeight="1" x14ac:dyDescent="0.25"/>
    <row r="5" spans="1:8" x14ac:dyDescent="0.25">
      <c r="A5" s="155" t="s">
        <v>103</v>
      </c>
      <c r="B5" s="159" t="s">
        <v>123</v>
      </c>
      <c r="C5" s="160"/>
      <c r="E5" s="5"/>
      <c r="F5" s="6"/>
    </row>
    <row r="6" spans="1:8" x14ac:dyDescent="0.25">
      <c r="A6" s="156"/>
      <c r="B6" s="16" t="s">
        <v>97</v>
      </c>
      <c r="C6" s="16" t="s">
        <v>98</v>
      </c>
      <c r="E6" s="5"/>
      <c r="F6" s="6"/>
    </row>
    <row r="7" spans="1:8" s="54" customFormat="1" ht="12.75" x14ac:dyDescent="0.2">
      <c r="A7" s="52" t="s">
        <v>117</v>
      </c>
      <c r="B7" s="53">
        <v>3595817.31</v>
      </c>
      <c r="C7" s="59">
        <v>3678610.17</v>
      </c>
      <c r="E7" s="24"/>
      <c r="F7" s="27"/>
      <c r="G7" s="27"/>
      <c r="H7" s="63"/>
    </row>
    <row r="8" spans="1:8" s="54" customFormat="1" ht="25.5" x14ac:dyDescent="0.2">
      <c r="A8" s="52" t="s">
        <v>106</v>
      </c>
      <c r="B8" s="53">
        <v>530807.77</v>
      </c>
      <c r="C8" s="59">
        <v>526980.47</v>
      </c>
      <c r="E8" s="24"/>
      <c r="F8" s="24"/>
      <c r="G8" s="24"/>
      <c r="H8" s="63"/>
    </row>
    <row r="9" spans="1:8" s="54" customFormat="1" ht="12.75" x14ac:dyDescent="0.25">
      <c r="A9" s="52" t="s">
        <v>118</v>
      </c>
      <c r="B9" s="59">
        <v>2804829.21</v>
      </c>
      <c r="C9" s="59">
        <v>2784293.39</v>
      </c>
      <c r="E9" s="24"/>
      <c r="F9" s="27"/>
      <c r="G9" s="27"/>
    </row>
    <row r="10" spans="1:8" s="54" customFormat="1" ht="25.5" x14ac:dyDescent="0.2">
      <c r="A10" s="52" t="s">
        <v>113</v>
      </c>
      <c r="B10" s="53">
        <v>976072.79</v>
      </c>
      <c r="C10" s="59">
        <v>962780.79</v>
      </c>
      <c r="E10" s="24"/>
      <c r="F10" s="27"/>
      <c r="G10" s="27"/>
      <c r="H10" s="63"/>
    </row>
    <row r="11" spans="1:8" s="54" customFormat="1" ht="12.75" x14ac:dyDescent="0.2">
      <c r="A11" s="52" t="s">
        <v>104</v>
      </c>
      <c r="B11" s="53">
        <v>769526.52</v>
      </c>
      <c r="C11" s="59">
        <v>761459.41</v>
      </c>
      <c r="E11" s="24"/>
      <c r="F11" s="27"/>
      <c r="G11" s="27"/>
      <c r="H11" s="63"/>
    </row>
    <row r="12" spans="1:8" s="54" customFormat="1" ht="12.75" x14ac:dyDescent="0.2">
      <c r="A12" s="52" t="s">
        <v>100</v>
      </c>
      <c r="B12" s="53">
        <v>149153.71</v>
      </c>
      <c r="C12" s="59">
        <v>148863.18</v>
      </c>
      <c r="E12" s="24"/>
      <c r="F12" s="27"/>
      <c r="G12" s="27"/>
      <c r="H12" s="63"/>
    </row>
    <row r="13" spans="1:8" s="54" customFormat="1" ht="12.75" x14ac:dyDescent="0.2">
      <c r="A13" s="52" t="s">
        <v>101</v>
      </c>
      <c r="B13" s="75">
        <v>0</v>
      </c>
      <c r="C13" s="75">
        <v>0</v>
      </c>
      <c r="E13" s="24"/>
      <c r="F13" s="24"/>
      <c r="G13" s="24"/>
      <c r="H13" s="63"/>
    </row>
    <row r="14" spans="1:8" s="54" customFormat="1" ht="12.75" x14ac:dyDescent="0.2">
      <c r="A14" s="52" t="s">
        <v>105</v>
      </c>
      <c r="B14" s="53">
        <v>1811995.41</v>
      </c>
      <c r="C14" s="59">
        <v>1790184.88</v>
      </c>
      <c r="E14" s="24"/>
      <c r="F14" s="27"/>
      <c r="G14" s="27"/>
      <c r="H14" s="63"/>
    </row>
    <row r="15" spans="1:8" s="54" customFormat="1" ht="12.75" x14ac:dyDescent="0.25">
      <c r="A15" s="52" t="s">
        <v>119</v>
      </c>
      <c r="B15" s="59">
        <v>24000</v>
      </c>
      <c r="C15" s="59">
        <v>22000</v>
      </c>
      <c r="E15" s="24"/>
      <c r="F15" s="27"/>
      <c r="G15" s="27"/>
    </row>
    <row r="16" spans="1:8" s="54" customFormat="1" ht="12.75" x14ac:dyDescent="0.25">
      <c r="A16" s="52" t="s">
        <v>107</v>
      </c>
      <c r="B16" s="59">
        <v>1725211.43</v>
      </c>
      <c r="C16" s="59">
        <v>1698742.02</v>
      </c>
      <c r="E16" s="24"/>
      <c r="F16" s="27"/>
      <c r="G16" s="27"/>
    </row>
    <row r="17" spans="1:8" s="54" customFormat="1" ht="12.75" x14ac:dyDescent="0.25">
      <c r="A17" s="52" t="s">
        <v>120</v>
      </c>
      <c r="B17" s="59">
        <v>437534.6</v>
      </c>
      <c r="C17" s="59">
        <v>431515.73</v>
      </c>
      <c r="E17" s="24"/>
      <c r="F17" s="37"/>
      <c r="G17" s="37"/>
    </row>
    <row r="18" spans="1:8" s="54" customFormat="1" ht="12.75" x14ac:dyDescent="0.2">
      <c r="A18" s="52" t="s">
        <v>108</v>
      </c>
      <c r="B18" s="75">
        <v>0</v>
      </c>
      <c r="C18" s="75">
        <v>0</v>
      </c>
      <c r="E18" s="24"/>
      <c r="F18" s="24"/>
      <c r="G18" s="24"/>
      <c r="H18" s="63"/>
    </row>
    <row r="19" spans="1:8" s="54" customFormat="1" ht="12.75" x14ac:dyDescent="0.25">
      <c r="A19" s="52" t="s">
        <v>303</v>
      </c>
      <c r="B19" s="59">
        <v>344369.88</v>
      </c>
      <c r="C19" s="59">
        <v>328874.8</v>
      </c>
      <c r="E19" s="24"/>
      <c r="F19" s="27"/>
      <c r="G19" s="27"/>
    </row>
    <row r="20" spans="1:8" s="54" customFormat="1" ht="12.75" x14ac:dyDescent="0.25">
      <c r="A20" s="52" t="s">
        <v>121</v>
      </c>
      <c r="B20" s="75">
        <v>0</v>
      </c>
      <c r="C20" s="59">
        <v>6</v>
      </c>
      <c r="E20" s="24"/>
      <c r="F20" s="24"/>
      <c r="G20" s="24"/>
    </row>
    <row r="21" spans="1:8" s="54" customFormat="1" ht="25.5" x14ac:dyDescent="0.25">
      <c r="A21" s="52" t="s">
        <v>109</v>
      </c>
      <c r="B21" s="53">
        <v>2954499.14</v>
      </c>
      <c r="C21" s="59">
        <v>3402607.75</v>
      </c>
      <c r="E21" s="24"/>
      <c r="F21" s="24"/>
      <c r="G21" s="24"/>
    </row>
    <row r="22" spans="1:8" s="54" customFormat="1" ht="25.5" x14ac:dyDescent="0.25">
      <c r="A22" s="52" t="s">
        <v>110</v>
      </c>
      <c r="B22" s="53">
        <v>10662495.77</v>
      </c>
      <c r="C22" s="59">
        <v>13002181.5</v>
      </c>
      <c r="E22" s="24"/>
      <c r="F22" s="24"/>
      <c r="G22" s="24"/>
    </row>
    <row r="23" spans="1:8" s="54" customFormat="1" ht="12.75" x14ac:dyDescent="0.25">
      <c r="A23" s="52" t="s">
        <v>111</v>
      </c>
      <c r="B23" s="59">
        <v>268869.31</v>
      </c>
      <c r="C23" s="59">
        <v>267306.15000000002</v>
      </c>
      <c r="E23" s="24"/>
      <c r="F23" s="37"/>
      <c r="G23" s="37"/>
    </row>
    <row r="24" spans="1:8" s="54" customFormat="1" ht="12.75" x14ac:dyDescent="0.2">
      <c r="A24" s="52" t="s">
        <v>112</v>
      </c>
      <c r="B24" s="59">
        <v>442536.74</v>
      </c>
      <c r="C24" s="59">
        <v>396629.03</v>
      </c>
      <c r="E24" s="24"/>
      <c r="F24" s="37"/>
      <c r="G24" s="37"/>
      <c r="H24" s="63"/>
    </row>
    <row r="25" spans="1:8" s="54" customFormat="1" ht="12.75" x14ac:dyDescent="0.2">
      <c r="A25" s="52" t="s">
        <v>313</v>
      </c>
      <c r="B25" s="53">
        <v>93248.95</v>
      </c>
      <c r="C25" s="59">
        <v>85630.31</v>
      </c>
      <c r="E25" s="24"/>
      <c r="F25" s="64"/>
      <c r="G25" s="64"/>
      <c r="H25" s="63"/>
    </row>
    <row r="26" spans="1:8" s="54" customFormat="1" ht="12.75" x14ac:dyDescent="0.2">
      <c r="A26" s="52" t="s">
        <v>314</v>
      </c>
      <c r="B26" s="75">
        <v>0</v>
      </c>
      <c r="C26" s="75">
        <v>0</v>
      </c>
      <c r="E26" s="24"/>
      <c r="F26" s="65"/>
      <c r="G26" s="65"/>
      <c r="H26" s="63"/>
    </row>
    <row r="27" spans="1:8" x14ac:dyDescent="0.25">
      <c r="A27" s="9" t="s">
        <v>122</v>
      </c>
      <c r="B27" s="19">
        <v>27590968.539999995</v>
      </c>
      <c r="C27" s="19">
        <v>30288665.579999998</v>
      </c>
      <c r="E27" s="25"/>
      <c r="F27" s="38"/>
      <c r="G27" s="38"/>
      <c r="H27" s="35"/>
    </row>
    <row r="28" spans="1:8" ht="15" x14ac:dyDescent="0.25">
      <c r="B28" s="10"/>
      <c r="C28" s="54"/>
    </row>
    <row r="29" spans="1:8" x14ac:dyDescent="0.25">
      <c r="A29" s="16" t="s">
        <v>103</v>
      </c>
      <c r="B29" s="17" t="s">
        <v>124</v>
      </c>
      <c r="C29" s="67"/>
    </row>
    <row r="30" spans="1:8" s="54" customFormat="1" ht="12.75" x14ac:dyDescent="0.2">
      <c r="A30" s="52" t="s">
        <v>117</v>
      </c>
      <c r="B30" s="53">
        <v>3588180.48</v>
      </c>
      <c r="C30" s="67"/>
      <c r="E30" s="24"/>
      <c r="F30" s="62"/>
      <c r="G30" s="63"/>
      <c r="H30" s="63"/>
    </row>
    <row r="31" spans="1:8" s="54" customFormat="1" ht="12.75" x14ac:dyDescent="0.2">
      <c r="A31" s="52" t="s">
        <v>125</v>
      </c>
      <c r="B31" s="53">
        <v>3694830</v>
      </c>
      <c r="E31" s="24"/>
      <c r="F31" s="27"/>
      <c r="G31" s="63"/>
      <c r="H31" s="63"/>
    </row>
    <row r="32" spans="1:8" s="54" customFormat="1" ht="25.5" x14ac:dyDescent="0.2">
      <c r="A32" s="52" t="s">
        <v>99</v>
      </c>
      <c r="B32" s="53">
        <v>973997.52</v>
      </c>
      <c r="E32" s="24"/>
      <c r="F32" s="37"/>
      <c r="G32" s="63"/>
      <c r="H32" s="63"/>
    </row>
    <row r="33" spans="1:8" s="54" customFormat="1" ht="12.75" x14ac:dyDescent="0.2">
      <c r="A33" s="52" t="s">
        <v>114</v>
      </c>
      <c r="B33" s="53">
        <v>769524</v>
      </c>
      <c r="E33" s="24"/>
      <c r="F33" s="37"/>
      <c r="G33" s="63"/>
      <c r="H33" s="63"/>
    </row>
    <row r="34" spans="1:8" s="54" customFormat="1" ht="12.75" x14ac:dyDescent="0.2">
      <c r="A34" s="52" t="s">
        <v>276</v>
      </c>
      <c r="B34" s="53">
        <v>149507.51999999999</v>
      </c>
      <c r="E34" s="24"/>
      <c r="F34" s="37"/>
      <c r="G34" s="63"/>
      <c r="H34" s="63"/>
    </row>
    <row r="35" spans="1:8" s="54" customFormat="1" ht="12.75" x14ac:dyDescent="0.2">
      <c r="A35" s="52" t="s">
        <v>277</v>
      </c>
      <c r="B35" s="53">
        <v>0</v>
      </c>
      <c r="E35" s="24"/>
      <c r="F35" s="24"/>
      <c r="G35" s="63"/>
      <c r="H35" s="63"/>
    </row>
    <row r="36" spans="1:8" s="54" customFormat="1" ht="12.75" x14ac:dyDescent="0.2">
      <c r="A36" s="52" t="s">
        <v>278</v>
      </c>
      <c r="B36" s="53">
        <v>1825369.96</v>
      </c>
      <c r="E36" s="24"/>
      <c r="F36" s="27"/>
      <c r="G36" s="63"/>
      <c r="H36" s="63"/>
    </row>
    <row r="37" spans="1:8" s="54" customFormat="1" ht="12.75" x14ac:dyDescent="0.2">
      <c r="A37" s="52" t="s">
        <v>102</v>
      </c>
      <c r="B37" s="53">
        <v>0</v>
      </c>
      <c r="E37" s="24"/>
      <c r="F37" s="27"/>
      <c r="G37" s="63"/>
      <c r="H37" s="63"/>
    </row>
    <row r="38" spans="1:8" s="54" customFormat="1" ht="12.75" x14ac:dyDescent="0.2">
      <c r="A38" s="52" t="s">
        <v>279</v>
      </c>
      <c r="B38" s="53">
        <v>1721535.12</v>
      </c>
      <c r="E38" s="24"/>
      <c r="F38" s="37"/>
      <c r="G38" s="63"/>
      <c r="H38" s="63"/>
    </row>
    <row r="39" spans="1:8" s="54" customFormat="1" ht="12.75" x14ac:dyDescent="0.2">
      <c r="A39" s="52" t="s">
        <v>280</v>
      </c>
      <c r="B39" s="53">
        <v>437534.6</v>
      </c>
      <c r="E39" s="24"/>
      <c r="F39" s="27"/>
      <c r="G39" s="63"/>
      <c r="H39" s="63"/>
    </row>
    <row r="40" spans="1:8" s="54" customFormat="1" ht="12.75" x14ac:dyDescent="0.2">
      <c r="A40" s="56" t="s">
        <v>281</v>
      </c>
      <c r="B40" s="75">
        <v>0</v>
      </c>
      <c r="E40" s="24"/>
      <c r="F40" s="24"/>
      <c r="G40" s="63"/>
      <c r="H40" s="63"/>
    </row>
    <row r="41" spans="1:8" s="54" customFormat="1" ht="12.75" x14ac:dyDescent="0.2">
      <c r="A41" s="52" t="s">
        <v>302</v>
      </c>
      <c r="B41" s="53">
        <v>344582.82</v>
      </c>
      <c r="E41" s="24"/>
      <c r="F41" s="24"/>
      <c r="G41" s="63"/>
      <c r="H41" s="63"/>
    </row>
    <row r="42" spans="1:8" s="54" customFormat="1" ht="25.5" x14ac:dyDescent="0.2">
      <c r="A42" s="52" t="s">
        <v>304</v>
      </c>
      <c r="B42" s="53">
        <v>3356987.34</v>
      </c>
      <c r="E42" s="24"/>
      <c r="F42" s="24"/>
      <c r="G42" s="63"/>
      <c r="H42" s="63"/>
    </row>
    <row r="43" spans="1:8" s="54" customFormat="1" ht="12.75" x14ac:dyDescent="0.25">
      <c r="A43" s="58" t="s">
        <v>115</v>
      </c>
      <c r="B43" s="55">
        <v>81585.509999999995</v>
      </c>
      <c r="E43" s="24"/>
      <c r="F43" s="24"/>
    </row>
    <row r="44" spans="1:8" s="54" customFormat="1" ht="12.75" x14ac:dyDescent="0.2">
      <c r="A44" s="58" t="s">
        <v>127</v>
      </c>
      <c r="B44" s="55">
        <v>127373.95</v>
      </c>
      <c r="F44" s="64"/>
      <c r="H44" s="63"/>
    </row>
    <row r="45" spans="1:8" s="54" customFormat="1" ht="12.75" x14ac:dyDescent="0.2">
      <c r="A45" s="52" t="s">
        <v>305</v>
      </c>
      <c r="B45" s="53">
        <v>10754165.550000001</v>
      </c>
      <c r="E45" s="24"/>
      <c r="F45" s="24"/>
      <c r="H45" s="63"/>
    </row>
    <row r="46" spans="1:8" s="54" customFormat="1" ht="12.75" x14ac:dyDescent="0.2">
      <c r="A46" s="58" t="s">
        <v>306</v>
      </c>
      <c r="B46" s="55">
        <v>232949.4</v>
      </c>
      <c r="F46" s="24"/>
      <c r="H46" s="63"/>
    </row>
    <row r="47" spans="1:8" s="54" customFormat="1" ht="12.75" x14ac:dyDescent="0.2">
      <c r="A47" s="52" t="s">
        <v>307</v>
      </c>
      <c r="B47" s="53">
        <v>203561.4</v>
      </c>
      <c r="E47" s="24"/>
      <c r="F47" s="24"/>
      <c r="G47" s="63"/>
      <c r="H47" s="63"/>
    </row>
    <row r="48" spans="1:8" s="54" customFormat="1" ht="12.75" x14ac:dyDescent="0.2">
      <c r="A48" s="56" t="s">
        <v>308</v>
      </c>
      <c r="B48" s="57">
        <v>0</v>
      </c>
      <c r="E48" s="24"/>
      <c r="F48" s="27"/>
      <c r="G48" s="63"/>
      <c r="H48" s="63"/>
    </row>
    <row r="49" spans="1:8" s="54" customFormat="1" ht="12.75" x14ac:dyDescent="0.2">
      <c r="A49" s="52" t="s">
        <v>309</v>
      </c>
      <c r="B49" s="53">
        <v>39047.629999999997</v>
      </c>
      <c r="E49" s="24"/>
      <c r="F49" s="27"/>
      <c r="H49" s="63"/>
    </row>
    <row r="50" spans="1:8" s="54" customFormat="1" ht="12.75" x14ac:dyDescent="0.2">
      <c r="A50" s="56" t="s">
        <v>310</v>
      </c>
      <c r="B50" s="75">
        <v>0</v>
      </c>
      <c r="E50" s="24"/>
      <c r="F50" s="65"/>
      <c r="G50" s="63"/>
      <c r="H50" s="63"/>
    </row>
    <row r="51" spans="1:8" s="54" customFormat="1" ht="25.5" x14ac:dyDescent="0.2">
      <c r="A51" s="52" t="s">
        <v>311</v>
      </c>
      <c r="B51" s="53">
        <v>248927.62000000104</v>
      </c>
      <c r="E51" s="24"/>
      <c r="F51" s="24"/>
      <c r="G51" s="63"/>
      <c r="H51" s="63"/>
    </row>
    <row r="52" spans="1:8" x14ac:dyDescent="0.25">
      <c r="A52" s="9" t="s">
        <v>126</v>
      </c>
      <c r="B52" s="18">
        <v>28107751.559999999</v>
      </c>
      <c r="E52" s="31"/>
      <c r="F52" s="39"/>
    </row>
    <row r="53" spans="1:8" ht="4.5" customHeight="1" x14ac:dyDescent="0.25">
      <c r="B53" s="2"/>
      <c r="E53" s="31"/>
      <c r="F53" s="39"/>
      <c r="G53" s="35"/>
    </row>
    <row r="54" spans="1:8" x14ac:dyDescent="0.25">
      <c r="A54" s="9" t="s">
        <v>116</v>
      </c>
      <c r="B54" s="18">
        <v>2180914.0199999996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1:H54"/>
  <sheetViews>
    <sheetView zoomScaleNormal="100" workbookViewId="0">
      <pane ySplit="3" topLeftCell="A43" activePane="bottomLeft" state="frozen"/>
      <selection activeCell="B38" sqref="B38"/>
      <selection pane="bottomLeft" activeCell="B38" sqref="B38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7" t="s">
        <v>312</v>
      </c>
      <c r="B1" s="157"/>
      <c r="C1" s="157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161" t="s">
        <v>26</v>
      </c>
      <c r="B3" s="161"/>
      <c r="C3" s="161"/>
      <c r="D3" s="15"/>
      <c r="E3" s="1" t="s">
        <v>91</v>
      </c>
      <c r="F3" s="12"/>
    </row>
    <row r="4" spans="1:8" ht="6" customHeight="1" x14ac:dyDescent="0.25"/>
    <row r="5" spans="1:8" x14ac:dyDescent="0.25">
      <c r="A5" s="155" t="s">
        <v>103</v>
      </c>
      <c r="B5" s="159" t="s">
        <v>123</v>
      </c>
      <c r="C5" s="160"/>
      <c r="E5" s="5"/>
      <c r="F5" s="6"/>
    </row>
    <row r="6" spans="1:8" x14ac:dyDescent="0.25">
      <c r="A6" s="156"/>
      <c r="B6" s="16" t="s">
        <v>97</v>
      </c>
      <c r="C6" s="16" t="s">
        <v>98</v>
      </c>
      <c r="E6" s="5"/>
      <c r="F6" s="6"/>
    </row>
    <row r="7" spans="1:8" s="54" customFormat="1" ht="12.75" x14ac:dyDescent="0.2">
      <c r="A7" s="52" t="s">
        <v>117</v>
      </c>
      <c r="B7" s="53">
        <v>2286258.54</v>
      </c>
      <c r="C7" s="59">
        <v>2360393.81</v>
      </c>
      <c r="E7" s="24"/>
      <c r="F7" s="27"/>
      <c r="G7" s="27"/>
      <c r="H7" s="63"/>
    </row>
    <row r="8" spans="1:8" s="54" customFormat="1" ht="25.5" x14ac:dyDescent="0.2">
      <c r="A8" s="52" t="s">
        <v>106</v>
      </c>
      <c r="B8" s="53">
        <v>345515.47</v>
      </c>
      <c r="C8" s="59">
        <v>343111.44</v>
      </c>
      <c r="E8" s="24"/>
      <c r="F8" s="24"/>
      <c r="G8" s="24"/>
      <c r="H8" s="63"/>
    </row>
    <row r="9" spans="1:8" s="54" customFormat="1" ht="12.75" x14ac:dyDescent="0.25">
      <c r="A9" s="52" t="s">
        <v>118</v>
      </c>
      <c r="B9" s="59">
        <v>1783337.58</v>
      </c>
      <c r="C9" s="59">
        <v>1776652.65</v>
      </c>
      <c r="E9" s="24"/>
      <c r="F9" s="27"/>
      <c r="G9" s="27"/>
    </row>
    <row r="10" spans="1:8" s="54" customFormat="1" ht="25.5" x14ac:dyDescent="0.2">
      <c r="A10" s="52" t="s">
        <v>113</v>
      </c>
      <c r="B10" s="53">
        <v>620596.74</v>
      </c>
      <c r="C10" s="59">
        <v>613413.56000000006</v>
      </c>
      <c r="E10" s="24"/>
      <c r="F10" s="27"/>
      <c r="G10" s="27"/>
      <c r="H10" s="63"/>
    </row>
    <row r="11" spans="1:8" s="54" customFormat="1" ht="12.75" x14ac:dyDescent="0.2">
      <c r="A11" s="52" t="s">
        <v>104</v>
      </c>
      <c r="B11" s="53">
        <v>490312.47</v>
      </c>
      <c r="C11" s="59">
        <v>486138.69</v>
      </c>
      <c r="E11" s="24"/>
      <c r="F11" s="27"/>
      <c r="G11" s="27"/>
      <c r="H11" s="63"/>
    </row>
    <row r="12" spans="1:8" s="54" customFormat="1" ht="12.75" x14ac:dyDescent="0.2">
      <c r="A12" s="52" t="s">
        <v>100</v>
      </c>
      <c r="B12" s="53">
        <v>95263.56</v>
      </c>
      <c r="C12" s="59">
        <v>95711.42</v>
      </c>
      <c r="E12" s="24"/>
      <c r="F12" s="27"/>
      <c r="G12" s="27"/>
      <c r="H12" s="63"/>
    </row>
    <row r="13" spans="1:8" s="54" customFormat="1" ht="12.75" x14ac:dyDescent="0.2">
      <c r="A13" s="52" t="s">
        <v>101</v>
      </c>
      <c r="B13" s="75">
        <v>0</v>
      </c>
      <c r="C13" s="75">
        <v>0</v>
      </c>
      <c r="E13" s="24"/>
      <c r="F13" s="24"/>
      <c r="G13" s="24"/>
      <c r="H13" s="63"/>
    </row>
    <row r="14" spans="1:8" s="54" customFormat="1" ht="12.75" x14ac:dyDescent="0.2">
      <c r="A14" s="52" t="s">
        <v>105</v>
      </c>
      <c r="B14" s="53">
        <v>1173084.42</v>
      </c>
      <c r="C14" s="59">
        <v>1148990.43</v>
      </c>
      <c r="E14" s="24"/>
      <c r="F14" s="27"/>
      <c r="G14" s="27"/>
      <c r="H14" s="63"/>
    </row>
    <row r="15" spans="1:8" s="54" customFormat="1" ht="12.75" x14ac:dyDescent="0.25">
      <c r="A15" s="52" t="s">
        <v>119</v>
      </c>
      <c r="B15" s="59">
        <v>15600</v>
      </c>
      <c r="C15" s="59">
        <v>14300</v>
      </c>
      <c r="E15" s="24"/>
      <c r="F15" s="27"/>
      <c r="G15" s="27"/>
    </row>
    <row r="16" spans="1:8" s="54" customFormat="1" ht="12.75" x14ac:dyDescent="0.25">
      <c r="A16" s="52" t="s">
        <v>107</v>
      </c>
      <c r="B16" s="59">
        <v>1096904.82</v>
      </c>
      <c r="C16" s="59">
        <v>1078663.56</v>
      </c>
      <c r="E16" s="24"/>
      <c r="F16" s="27"/>
      <c r="G16" s="27"/>
    </row>
    <row r="17" spans="1:8" s="54" customFormat="1" ht="12.75" x14ac:dyDescent="0.25">
      <c r="A17" s="52" t="s">
        <v>120</v>
      </c>
      <c r="B17" s="59">
        <v>278780.15000000002</v>
      </c>
      <c r="C17" s="59">
        <v>274873.78999999998</v>
      </c>
      <c r="E17" s="24"/>
      <c r="F17" s="37"/>
      <c r="G17" s="37"/>
    </row>
    <row r="18" spans="1:8" s="54" customFormat="1" ht="12.75" x14ac:dyDescent="0.2">
      <c r="A18" s="52" t="s">
        <v>108</v>
      </c>
      <c r="B18" s="75">
        <v>0</v>
      </c>
      <c r="C18" s="75">
        <v>0</v>
      </c>
      <c r="E18" s="24"/>
      <c r="F18" s="24"/>
      <c r="G18" s="24"/>
      <c r="H18" s="63"/>
    </row>
    <row r="19" spans="1:8" s="54" customFormat="1" ht="12.75" x14ac:dyDescent="0.25">
      <c r="A19" s="52" t="s">
        <v>303</v>
      </c>
      <c r="B19" s="59">
        <v>169552.83</v>
      </c>
      <c r="C19" s="59">
        <v>170171.74</v>
      </c>
      <c r="E19" s="24"/>
      <c r="F19" s="27"/>
      <c r="G19" s="27"/>
    </row>
    <row r="20" spans="1:8" s="54" customFormat="1" ht="12.75" x14ac:dyDescent="0.25">
      <c r="A20" s="52" t="s">
        <v>121</v>
      </c>
      <c r="B20" s="75">
        <v>0</v>
      </c>
      <c r="C20" s="59">
        <v>0</v>
      </c>
      <c r="E20" s="24"/>
      <c r="F20" s="24"/>
      <c r="G20" s="24"/>
    </row>
    <row r="21" spans="1:8" s="54" customFormat="1" ht="25.5" x14ac:dyDescent="0.25">
      <c r="A21" s="52" t="s">
        <v>109</v>
      </c>
      <c r="B21" s="53">
        <v>3088014.08</v>
      </c>
      <c r="C21" s="59">
        <v>2947313.25</v>
      </c>
      <c r="E21" s="24"/>
      <c r="F21" s="24"/>
      <c r="G21" s="24"/>
    </row>
    <row r="22" spans="1:8" s="54" customFormat="1" ht="25.5" x14ac:dyDescent="0.25">
      <c r="A22" s="52" t="s">
        <v>110</v>
      </c>
      <c r="B22" s="53">
        <v>1674763.08</v>
      </c>
      <c r="C22" s="59">
        <v>3707267.47</v>
      </c>
      <c r="E22" s="24"/>
      <c r="F22" s="24"/>
      <c r="G22" s="24"/>
    </row>
    <row r="23" spans="1:8" s="54" customFormat="1" ht="12.75" x14ac:dyDescent="0.25">
      <c r="A23" s="52" t="s">
        <v>111</v>
      </c>
      <c r="B23" s="59">
        <v>170913.96</v>
      </c>
      <c r="C23" s="59">
        <v>170060.9</v>
      </c>
      <c r="E23" s="24"/>
      <c r="F23" s="37"/>
      <c r="G23" s="37"/>
    </row>
    <row r="24" spans="1:8" s="54" customFormat="1" ht="12.75" x14ac:dyDescent="0.2">
      <c r="A24" s="52" t="s">
        <v>112</v>
      </c>
      <c r="B24" s="59">
        <v>190117.5</v>
      </c>
      <c r="C24" s="59">
        <v>195079.09</v>
      </c>
      <c r="E24" s="24"/>
      <c r="F24" s="37"/>
      <c r="G24" s="37"/>
      <c r="H24" s="63"/>
    </row>
    <row r="25" spans="1:8" s="54" customFormat="1" ht="12.75" x14ac:dyDescent="0.2">
      <c r="A25" s="52" t="s">
        <v>313</v>
      </c>
      <c r="B25" s="53">
        <v>34543.83</v>
      </c>
      <c r="C25" s="59">
        <v>85283.26</v>
      </c>
      <c r="E25" s="24"/>
      <c r="F25" s="64"/>
      <c r="G25" s="64"/>
      <c r="H25" s="63"/>
    </row>
    <row r="26" spans="1:8" s="54" customFormat="1" ht="12.75" x14ac:dyDescent="0.2">
      <c r="A26" s="52" t="s">
        <v>314</v>
      </c>
      <c r="B26" s="53">
        <v>134847.6</v>
      </c>
      <c r="C26" s="59">
        <v>134847.6</v>
      </c>
      <c r="E26" s="24"/>
      <c r="F26" s="65"/>
      <c r="G26" s="65"/>
      <c r="H26" s="63"/>
    </row>
    <row r="27" spans="1:8" x14ac:dyDescent="0.25">
      <c r="A27" s="9" t="s">
        <v>122</v>
      </c>
      <c r="B27" s="19">
        <v>13648406.630000001</v>
      </c>
      <c r="C27" s="19">
        <v>15602272.66</v>
      </c>
      <c r="E27" s="25"/>
      <c r="F27" s="38"/>
      <c r="G27" s="38"/>
      <c r="H27" s="35"/>
    </row>
    <row r="28" spans="1:8" ht="15" x14ac:dyDescent="0.25">
      <c r="B28" s="10"/>
      <c r="C28" s="54"/>
    </row>
    <row r="29" spans="1:8" x14ac:dyDescent="0.25">
      <c r="A29" s="16" t="s">
        <v>103</v>
      </c>
      <c r="B29" s="17" t="s">
        <v>124</v>
      </c>
      <c r="C29" s="67"/>
    </row>
    <row r="30" spans="1:8" s="54" customFormat="1" ht="12.75" x14ac:dyDescent="0.2">
      <c r="A30" s="52" t="s">
        <v>117</v>
      </c>
      <c r="B30" s="53">
        <v>2286236.16</v>
      </c>
      <c r="C30" s="67"/>
      <c r="E30" s="24"/>
      <c r="F30" s="62"/>
      <c r="G30" s="63"/>
      <c r="H30" s="63"/>
    </row>
    <row r="31" spans="1:8" s="54" customFormat="1" ht="12.75" x14ac:dyDescent="0.2">
      <c r="A31" s="52" t="s">
        <v>125</v>
      </c>
      <c r="B31" s="53">
        <v>1016980</v>
      </c>
      <c r="E31" s="24"/>
      <c r="F31" s="27"/>
      <c r="G31" s="63"/>
      <c r="H31" s="63"/>
    </row>
    <row r="32" spans="1:8" s="54" customFormat="1" ht="25.5" x14ac:dyDescent="0.2">
      <c r="A32" s="52" t="s">
        <v>99</v>
      </c>
      <c r="B32" s="53">
        <v>620589.84</v>
      </c>
      <c r="E32" s="24"/>
      <c r="F32" s="37"/>
      <c r="G32" s="63"/>
      <c r="H32" s="63"/>
    </row>
    <row r="33" spans="1:8" s="54" customFormat="1" ht="12.75" x14ac:dyDescent="0.2">
      <c r="A33" s="52" t="s">
        <v>114</v>
      </c>
      <c r="B33" s="53">
        <v>490308</v>
      </c>
      <c r="E33" s="24"/>
      <c r="F33" s="37"/>
      <c r="G33" s="63"/>
      <c r="H33" s="63"/>
    </row>
    <row r="34" spans="1:8" s="54" customFormat="1" ht="12.75" x14ac:dyDescent="0.2">
      <c r="A34" s="52" t="s">
        <v>276</v>
      </c>
      <c r="B34" s="53">
        <v>95259.839999999997</v>
      </c>
      <c r="E34" s="24"/>
      <c r="F34" s="37"/>
      <c r="G34" s="63"/>
      <c r="H34" s="63"/>
    </row>
    <row r="35" spans="1:8" s="54" customFormat="1" ht="12.75" x14ac:dyDescent="0.2">
      <c r="A35" s="52" t="s">
        <v>277</v>
      </c>
      <c r="B35" s="75">
        <v>0</v>
      </c>
      <c r="E35" s="24"/>
      <c r="F35" s="24"/>
      <c r="G35" s="63"/>
      <c r="H35" s="63"/>
    </row>
    <row r="36" spans="1:8" s="54" customFormat="1" ht="12.75" x14ac:dyDescent="0.2">
      <c r="A36" s="52" t="s">
        <v>278</v>
      </c>
      <c r="B36" s="53">
        <v>1186013.1100000001</v>
      </c>
      <c r="E36" s="24"/>
      <c r="F36" s="27"/>
      <c r="G36" s="63"/>
      <c r="H36" s="63"/>
    </row>
    <row r="37" spans="1:8" s="54" customFormat="1" ht="12.75" x14ac:dyDescent="0.2">
      <c r="A37" s="52" t="s">
        <v>102</v>
      </c>
      <c r="B37" s="53">
        <v>0</v>
      </c>
      <c r="E37" s="24"/>
      <c r="F37" s="27"/>
      <c r="G37" s="63"/>
      <c r="H37" s="63"/>
    </row>
    <row r="38" spans="1:8" s="54" customFormat="1" ht="12.75" x14ac:dyDescent="0.2">
      <c r="A38" s="52" t="s">
        <v>279</v>
      </c>
      <c r="B38" s="53">
        <v>1096889.04</v>
      </c>
      <c r="E38" s="24"/>
      <c r="F38" s="37"/>
      <c r="G38" s="63"/>
      <c r="H38" s="63"/>
    </row>
    <row r="39" spans="1:8" s="54" customFormat="1" ht="12.75" x14ac:dyDescent="0.2">
      <c r="A39" s="52" t="s">
        <v>280</v>
      </c>
      <c r="B39" s="53">
        <v>278780.15000000002</v>
      </c>
      <c r="E39" s="24"/>
      <c r="F39" s="27"/>
      <c r="G39" s="63"/>
      <c r="H39" s="63"/>
    </row>
    <row r="40" spans="1:8" s="54" customFormat="1" ht="12.75" x14ac:dyDescent="0.2">
      <c r="A40" s="56" t="s">
        <v>281</v>
      </c>
      <c r="B40" s="75">
        <v>0</v>
      </c>
      <c r="E40" s="24"/>
      <c r="F40" s="24"/>
      <c r="G40" s="63"/>
      <c r="H40" s="63"/>
    </row>
    <row r="41" spans="1:8" s="54" customFormat="1" ht="12.75" x14ac:dyDescent="0.2">
      <c r="A41" s="52" t="s">
        <v>302</v>
      </c>
      <c r="B41" s="53">
        <v>167409.39000000001</v>
      </c>
      <c r="E41" s="24"/>
      <c r="F41" s="24"/>
      <c r="G41" s="63"/>
      <c r="H41" s="63"/>
    </row>
    <row r="42" spans="1:8" s="54" customFormat="1" ht="25.5" x14ac:dyDescent="0.2">
      <c r="A42" s="52" t="s">
        <v>304</v>
      </c>
      <c r="B42" s="53">
        <v>3423163.53</v>
      </c>
      <c r="E42" s="24"/>
      <c r="F42" s="24"/>
      <c r="G42" s="63"/>
      <c r="H42" s="63"/>
    </row>
    <row r="43" spans="1:8" s="54" customFormat="1" ht="12.75" x14ac:dyDescent="0.25">
      <c r="A43" s="58" t="s">
        <v>115</v>
      </c>
      <c r="B43" s="55">
        <v>72804.81</v>
      </c>
      <c r="E43" s="24"/>
      <c r="F43" s="24"/>
    </row>
    <row r="44" spans="1:8" s="54" customFormat="1" ht="12.75" x14ac:dyDescent="0.2">
      <c r="A44" s="58" t="s">
        <v>127</v>
      </c>
      <c r="B44" s="55">
        <v>117610.81</v>
      </c>
      <c r="F44" s="64"/>
      <c r="H44" s="63"/>
    </row>
    <row r="45" spans="1:8" s="54" customFormat="1" ht="12.75" x14ac:dyDescent="0.2">
      <c r="A45" s="52" t="s">
        <v>305</v>
      </c>
      <c r="B45" s="53">
        <v>1828281.57</v>
      </c>
      <c r="E45" s="24"/>
      <c r="F45" s="24"/>
      <c r="H45" s="63"/>
    </row>
    <row r="46" spans="1:8" s="54" customFormat="1" ht="12.75" x14ac:dyDescent="0.2">
      <c r="A46" s="58" t="s">
        <v>306</v>
      </c>
      <c r="B46" s="55">
        <v>156797.57999999999</v>
      </c>
      <c r="F46" s="24"/>
      <c r="H46" s="63"/>
    </row>
    <row r="47" spans="1:8" s="54" customFormat="1" ht="12.75" x14ac:dyDescent="0.2">
      <c r="A47" s="52" t="s">
        <v>307</v>
      </c>
      <c r="B47" s="53">
        <v>185141.8</v>
      </c>
      <c r="E47" s="24"/>
      <c r="F47" s="24"/>
      <c r="G47" s="63"/>
      <c r="H47" s="63"/>
    </row>
    <row r="48" spans="1:8" s="54" customFormat="1" ht="12.75" x14ac:dyDescent="0.2">
      <c r="A48" s="56" t="s">
        <v>308</v>
      </c>
      <c r="B48" s="57">
        <v>0</v>
      </c>
      <c r="E48" s="24"/>
      <c r="F48" s="24"/>
      <c r="G48" s="63"/>
      <c r="H48" s="63"/>
    </row>
    <row r="49" spans="1:8" s="54" customFormat="1" ht="12.75" x14ac:dyDescent="0.2">
      <c r="A49" s="52" t="s">
        <v>309</v>
      </c>
      <c r="B49" s="53">
        <v>9121.92</v>
      </c>
      <c r="E49" s="24"/>
      <c r="F49" s="27"/>
      <c r="H49" s="63"/>
    </row>
    <row r="50" spans="1:8" s="54" customFormat="1" ht="12.75" x14ac:dyDescent="0.2">
      <c r="A50" s="56" t="s">
        <v>310</v>
      </c>
      <c r="B50" s="53">
        <v>134847.6</v>
      </c>
      <c r="E50" s="24"/>
      <c r="F50" s="65"/>
      <c r="G50" s="63"/>
      <c r="H50" s="63"/>
    </row>
    <row r="51" spans="1:8" s="54" customFormat="1" ht="25.5" x14ac:dyDescent="0.2">
      <c r="A51" s="52" t="s">
        <v>311</v>
      </c>
      <c r="B51" s="75">
        <v>0</v>
      </c>
      <c r="E51" s="24"/>
      <c r="F51" s="24"/>
      <c r="G51" s="63"/>
      <c r="H51" s="63"/>
    </row>
    <row r="52" spans="1:8" x14ac:dyDescent="0.25">
      <c r="A52" s="9" t="s">
        <v>126</v>
      </c>
      <c r="B52" s="18">
        <v>12819021.949999999</v>
      </c>
      <c r="E52" s="31"/>
      <c r="F52" s="39"/>
    </row>
    <row r="53" spans="1:8" ht="4.5" customHeight="1" x14ac:dyDescent="0.25">
      <c r="B53" s="2"/>
      <c r="E53" s="31"/>
      <c r="F53" s="39"/>
      <c r="G53" s="35"/>
    </row>
    <row r="54" spans="1:8" x14ac:dyDescent="0.25">
      <c r="A54" s="9" t="s">
        <v>116</v>
      </c>
      <c r="B54" s="18">
        <v>2783250.7100000009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F54"/>
  <sheetViews>
    <sheetView zoomScaleNormal="100" workbookViewId="0">
      <pane ySplit="3" topLeftCell="A37" activePane="bottomLeft" state="frozen"/>
      <selection activeCell="B46" sqref="B46"/>
      <selection pane="bottomLeft" activeCell="B54" sqref="B54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6" ht="40.5" customHeight="1" x14ac:dyDescent="0.25">
      <c r="A1" s="157" t="s">
        <v>312</v>
      </c>
      <c r="B1" s="157"/>
      <c r="C1" s="157"/>
      <c r="D1" s="8"/>
      <c r="E1" s="13"/>
      <c r="F1" s="13"/>
    </row>
    <row r="2" spans="1:6" ht="6.75" customHeight="1" thickBot="1" x14ac:dyDescent="0.3"/>
    <row r="3" spans="1:6" ht="30.75" customHeight="1" thickBot="1" x14ac:dyDescent="0.3">
      <c r="A3" s="158" t="s">
        <v>0</v>
      </c>
      <c r="B3" s="158"/>
      <c r="C3" s="158"/>
      <c r="D3" s="14"/>
      <c r="E3" s="1" t="s">
        <v>91</v>
      </c>
      <c r="F3" s="11"/>
    </row>
    <row r="4" spans="1:6" ht="6" customHeight="1" x14ac:dyDescent="0.25"/>
    <row r="5" spans="1:6" x14ac:dyDescent="0.25">
      <c r="A5" s="155" t="s">
        <v>103</v>
      </c>
      <c r="B5" s="159" t="s">
        <v>123</v>
      </c>
      <c r="C5" s="160"/>
      <c r="D5" s="20"/>
      <c r="F5" s="6"/>
    </row>
    <row r="6" spans="1:6" x14ac:dyDescent="0.25">
      <c r="A6" s="156"/>
      <c r="B6" s="16" t="s">
        <v>97</v>
      </c>
      <c r="C6" s="16" t="s">
        <v>98</v>
      </c>
      <c r="D6" s="21"/>
      <c r="F6" s="6"/>
    </row>
    <row r="7" spans="1:6" s="54" customFormat="1" ht="12.75" x14ac:dyDescent="0.25">
      <c r="A7" s="52" t="s">
        <v>117</v>
      </c>
      <c r="B7" s="53">
        <v>760020.26</v>
      </c>
      <c r="C7" s="59">
        <v>844245.43</v>
      </c>
      <c r="D7" s="60"/>
      <c r="F7" s="61"/>
    </row>
    <row r="8" spans="1:6" s="54" customFormat="1" ht="25.5" x14ac:dyDescent="0.25">
      <c r="A8" s="52" t="s">
        <v>106</v>
      </c>
      <c r="B8" s="53">
        <v>90700.05</v>
      </c>
      <c r="C8" s="59">
        <v>175479.08</v>
      </c>
      <c r="D8" s="60"/>
      <c r="F8" s="61"/>
    </row>
    <row r="9" spans="1:6" s="54" customFormat="1" ht="12.75" x14ac:dyDescent="0.25">
      <c r="A9" s="52" t="s">
        <v>118</v>
      </c>
      <c r="B9" s="59">
        <v>592834.36</v>
      </c>
      <c r="C9" s="59">
        <v>605179.79</v>
      </c>
      <c r="D9" s="60"/>
      <c r="F9" s="61"/>
    </row>
    <row r="10" spans="1:6" s="54" customFormat="1" ht="25.5" x14ac:dyDescent="0.25">
      <c r="A10" s="52" t="s">
        <v>113</v>
      </c>
      <c r="B10" s="53">
        <v>206304.43</v>
      </c>
      <c r="C10" s="59">
        <v>206559.51</v>
      </c>
      <c r="D10" s="60"/>
      <c r="F10" s="61"/>
    </row>
    <row r="11" spans="1:6" s="54" customFormat="1" ht="12.75" x14ac:dyDescent="0.25">
      <c r="A11" s="52" t="s">
        <v>104</v>
      </c>
      <c r="B11" s="53">
        <v>162994.63</v>
      </c>
      <c r="C11" s="59">
        <v>164641.09</v>
      </c>
      <c r="D11" s="60"/>
      <c r="F11" s="61"/>
    </row>
    <row r="12" spans="1:6" s="54" customFormat="1" ht="12.75" x14ac:dyDescent="0.25">
      <c r="A12" s="52" t="s">
        <v>100</v>
      </c>
      <c r="B12" s="53">
        <v>31668.240000000002</v>
      </c>
      <c r="C12" s="59">
        <v>32756.799999999999</v>
      </c>
      <c r="D12" s="60"/>
      <c r="F12" s="61"/>
    </row>
    <row r="13" spans="1:6" s="54" customFormat="1" ht="12.75" x14ac:dyDescent="0.25">
      <c r="A13" s="52" t="s">
        <v>101</v>
      </c>
      <c r="B13" s="75">
        <v>0</v>
      </c>
      <c r="C13" s="76">
        <v>0</v>
      </c>
      <c r="D13" s="60"/>
      <c r="F13" s="61"/>
    </row>
    <row r="14" spans="1:6" s="54" customFormat="1" ht="12.75" x14ac:dyDescent="0.25">
      <c r="A14" s="52" t="s">
        <v>105</v>
      </c>
      <c r="B14" s="53">
        <v>356349.14</v>
      </c>
      <c r="C14" s="59">
        <v>349588.07</v>
      </c>
      <c r="D14" s="60"/>
      <c r="F14" s="61"/>
    </row>
    <row r="15" spans="1:6" s="54" customFormat="1" ht="12.75" x14ac:dyDescent="0.25">
      <c r="A15" s="52" t="s">
        <v>119</v>
      </c>
      <c r="B15" s="59">
        <v>3300</v>
      </c>
      <c r="C15" s="59">
        <v>3000</v>
      </c>
      <c r="D15" s="60"/>
      <c r="F15" s="61"/>
    </row>
    <row r="16" spans="1:6" s="54" customFormat="1" ht="12.75" x14ac:dyDescent="0.25">
      <c r="A16" s="52" t="s">
        <v>107</v>
      </c>
      <c r="B16" s="59">
        <v>364642.62</v>
      </c>
      <c r="C16" s="59">
        <v>362732.46</v>
      </c>
      <c r="D16" s="60"/>
      <c r="F16" s="61"/>
    </row>
    <row r="17" spans="1:6" s="54" customFormat="1" ht="12.75" x14ac:dyDescent="0.25">
      <c r="A17" s="52" t="s">
        <v>120</v>
      </c>
      <c r="B17" s="75">
        <v>0</v>
      </c>
      <c r="C17" s="76">
        <v>0</v>
      </c>
      <c r="D17" s="60"/>
      <c r="F17" s="61"/>
    </row>
    <row r="18" spans="1:6" s="54" customFormat="1" ht="12.75" x14ac:dyDescent="0.25">
      <c r="A18" s="52" t="s">
        <v>108</v>
      </c>
      <c r="B18" s="75">
        <v>0</v>
      </c>
      <c r="C18" s="76">
        <v>0</v>
      </c>
      <c r="D18" s="60"/>
      <c r="F18" s="61"/>
    </row>
    <row r="19" spans="1:6" s="54" customFormat="1" ht="12.75" x14ac:dyDescent="0.25">
      <c r="A19" s="52" t="s">
        <v>284</v>
      </c>
      <c r="B19" s="59">
        <v>1002590.17</v>
      </c>
      <c r="C19" s="59">
        <v>957642.74</v>
      </c>
      <c r="D19" s="60"/>
      <c r="F19" s="61"/>
    </row>
    <row r="20" spans="1:6" s="54" customFormat="1" ht="12.75" x14ac:dyDescent="0.25">
      <c r="A20" s="52" t="s">
        <v>121</v>
      </c>
      <c r="B20" s="75">
        <v>0</v>
      </c>
      <c r="C20" s="59">
        <v>0</v>
      </c>
      <c r="D20" s="60"/>
      <c r="F20" s="61"/>
    </row>
    <row r="21" spans="1:6" s="54" customFormat="1" ht="25.5" x14ac:dyDescent="0.25">
      <c r="A21" s="52" t="s">
        <v>109</v>
      </c>
      <c r="B21" s="53">
        <v>1884942.43</v>
      </c>
      <c r="C21" s="59">
        <v>1963486.5</v>
      </c>
      <c r="D21" s="60"/>
      <c r="F21" s="61"/>
    </row>
    <row r="22" spans="1:6" s="54" customFormat="1" ht="25.5" x14ac:dyDescent="0.25">
      <c r="A22" s="52" t="s">
        <v>110</v>
      </c>
      <c r="B22" s="53">
        <v>4039178.95</v>
      </c>
      <c r="C22" s="59">
        <v>3939827.18</v>
      </c>
      <c r="D22" s="60"/>
      <c r="F22" s="61"/>
    </row>
    <row r="23" spans="1:6" s="54" customFormat="1" ht="12.75" x14ac:dyDescent="0.25">
      <c r="A23" s="52" t="s">
        <v>111</v>
      </c>
      <c r="B23" s="59">
        <v>56816.54</v>
      </c>
      <c r="C23" s="59">
        <v>58408.24</v>
      </c>
      <c r="D23" s="60"/>
      <c r="F23" s="61"/>
    </row>
    <row r="24" spans="1:6" s="54" customFormat="1" ht="12.75" x14ac:dyDescent="0.25">
      <c r="A24" s="52" t="s">
        <v>112</v>
      </c>
      <c r="B24" s="53">
        <v>43160.44</v>
      </c>
      <c r="C24" s="59">
        <v>37480.129999999997</v>
      </c>
      <c r="D24" s="60"/>
    </row>
    <row r="25" spans="1:6" s="54" customFormat="1" ht="12.75" x14ac:dyDescent="0.25">
      <c r="A25" s="52" t="s">
        <v>313</v>
      </c>
      <c r="B25" s="75">
        <v>0</v>
      </c>
      <c r="C25" s="75">
        <v>0</v>
      </c>
      <c r="D25" s="60"/>
    </row>
    <row r="26" spans="1:6" s="54" customFormat="1" ht="12.75" x14ac:dyDescent="0.25">
      <c r="A26" s="52" t="s">
        <v>314</v>
      </c>
      <c r="B26" s="75">
        <v>0</v>
      </c>
      <c r="C26" s="75">
        <v>0</v>
      </c>
      <c r="D26" s="60"/>
    </row>
    <row r="27" spans="1:6" x14ac:dyDescent="0.25">
      <c r="A27" s="9" t="s">
        <v>122</v>
      </c>
      <c r="B27" s="19">
        <v>9595502.2599999998</v>
      </c>
      <c r="C27" s="19">
        <v>9701027.0200000014</v>
      </c>
      <c r="D27" s="22"/>
    </row>
    <row r="28" spans="1:6" ht="5.25" customHeight="1" x14ac:dyDescent="0.25">
      <c r="B28" s="10"/>
      <c r="C28" s="54"/>
      <c r="D28" s="10"/>
    </row>
    <row r="29" spans="1:6" x14ac:dyDescent="0.25">
      <c r="A29" s="16" t="s">
        <v>103</v>
      </c>
      <c r="B29" s="17" t="s">
        <v>124</v>
      </c>
      <c r="C29" s="67"/>
    </row>
    <row r="30" spans="1:6" s="54" customFormat="1" ht="12.75" x14ac:dyDescent="0.25">
      <c r="A30" s="52" t="s">
        <v>117</v>
      </c>
      <c r="B30" s="53">
        <v>759957.12</v>
      </c>
      <c r="C30" s="67"/>
    </row>
    <row r="31" spans="1:6" s="54" customFormat="1" ht="12.75" x14ac:dyDescent="0.25">
      <c r="A31" s="52" t="s">
        <v>125</v>
      </c>
      <c r="B31" s="53">
        <v>595921</v>
      </c>
    </row>
    <row r="32" spans="1:6" s="54" customFormat="1" ht="25.5" x14ac:dyDescent="0.25">
      <c r="A32" s="52" t="s">
        <v>99</v>
      </c>
      <c r="B32" s="53">
        <v>206287.38</v>
      </c>
    </row>
    <row r="33" spans="1:2" s="54" customFormat="1" ht="12.75" x14ac:dyDescent="0.25">
      <c r="A33" s="52" t="s">
        <v>114</v>
      </c>
      <c r="B33" s="53">
        <v>162981</v>
      </c>
    </row>
    <row r="34" spans="1:2" s="54" customFormat="1" ht="12.75" x14ac:dyDescent="0.25">
      <c r="A34" s="52" t="s">
        <v>276</v>
      </c>
      <c r="B34" s="53">
        <v>31664.880000000001</v>
      </c>
    </row>
    <row r="35" spans="1:2" s="54" customFormat="1" ht="12.75" x14ac:dyDescent="0.25">
      <c r="A35" s="52" t="s">
        <v>277</v>
      </c>
      <c r="B35" s="75">
        <v>0</v>
      </c>
    </row>
    <row r="36" spans="1:2" s="54" customFormat="1" ht="12.75" x14ac:dyDescent="0.25">
      <c r="A36" s="52" t="s">
        <v>278</v>
      </c>
      <c r="B36" s="53">
        <v>335100.49</v>
      </c>
    </row>
    <row r="37" spans="1:2" s="54" customFormat="1" ht="12.75" x14ac:dyDescent="0.25">
      <c r="A37" s="52" t="s">
        <v>102</v>
      </c>
      <c r="B37" s="53">
        <v>0</v>
      </c>
    </row>
    <row r="38" spans="1:2" s="54" customFormat="1" ht="12.75" x14ac:dyDescent="0.25">
      <c r="A38" s="52" t="s">
        <v>279</v>
      </c>
      <c r="B38" s="53">
        <v>364611.78</v>
      </c>
    </row>
    <row r="39" spans="1:2" s="54" customFormat="1" ht="12.75" x14ac:dyDescent="0.25">
      <c r="A39" s="52" t="s">
        <v>280</v>
      </c>
      <c r="B39" s="75">
        <v>0</v>
      </c>
    </row>
    <row r="40" spans="1:2" s="54" customFormat="1" ht="12.75" x14ac:dyDescent="0.25">
      <c r="A40" s="56" t="s">
        <v>281</v>
      </c>
      <c r="B40" s="75">
        <v>0</v>
      </c>
    </row>
    <row r="41" spans="1:2" s="54" customFormat="1" ht="12.75" x14ac:dyDescent="0.25">
      <c r="A41" s="52" t="s">
        <v>282</v>
      </c>
      <c r="B41" s="53">
        <v>1803980.2</v>
      </c>
    </row>
    <row r="42" spans="1:2" s="54" customFormat="1" ht="25.5" x14ac:dyDescent="0.25">
      <c r="A42" s="52" t="s">
        <v>304</v>
      </c>
      <c r="B42" s="53">
        <v>1165776.55</v>
      </c>
    </row>
    <row r="43" spans="1:2" s="54" customFormat="1" ht="12.75" x14ac:dyDescent="0.25">
      <c r="A43" s="58" t="s">
        <v>115</v>
      </c>
      <c r="B43" s="55">
        <v>19106.57</v>
      </c>
    </row>
    <row r="44" spans="1:2" s="54" customFormat="1" ht="12.75" x14ac:dyDescent="0.25">
      <c r="A44" s="58" t="s">
        <v>127</v>
      </c>
      <c r="B44" s="55">
        <v>30924.739999999998</v>
      </c>
    </row>
    <row r="45" spans="1:2" s="54" customFormat="1" ht="12.75" x14ac:dyDescent="0.25">
      <c r="A45" s="52" t="s">
        <v>305</v>
      </c>
      <c r="B45" s="53">
        <v>3585531.4</v>
      </c>
    </row>
    <row r="46" spans="1:2" s="54" customFormat="1" ht="12.75" x14ac:dyDescent="0.25">
      <c r="A46" s="58" t="s">
        <v>306</v>
      </c>
      <c r="B46" s="55">
        <v>40668.74</v>
      </c>
    </row>
    <row r="47" spans="1:2" s="54" customFormat="1" ht="12.75" x14ac:dyDescent="0.25">
      <c r="A47" s="52" t="s">
        <v>307</v>
      </c>
      <c r="B47" s="53">
        <v>55576.800000000003</v>
      </c>
    </row>
    <row r="48" spans="1:2" s="54" customFormat="1" ht="12.75" x14ac:dyDescent="0.25">
      <c r="A48" s="56" t="s">
        <v>308</v>
      </c>
      <c r="B48" s="57">
        <v>127650</v>
      </c>
    </row>
    <row r="49" spans="1:2" s="54" customFormat="1" ht="12.75" x14ac:dyDescent="0.25">
      <c r="A49" s="52" t="s">
        <v>309</v>
      </c>
      <c r="B49" s="75">
        <v>0</v>
      </c>
    </row>
    <row r="50" spans="1:2" s="54" customFormat="1" ht="12.75" x14ac:dyDescent="0.25">
      <c r="A50" s="56" t="s">
        <v>310</v>
      </c>
      <c r="B50" s="75"/>
    </row>
    <row r="51" spans="1:2" s="54" customFormat="1" ht="25.5" x14ac:dyDescent="0.25">
      <c r="A51" s="52" t="s">
        <v>311</v>
      </c>
      <c r="B51" s="75">
        <v>0</v>
      </c>
    </row>
    <row r="52" spans="1:2" x14ac:dyDescent="0.25">
      <c r="A52" s="9" t="s">
        <v>126</v>
      </c>
      <c r="B52" s="18">
        <v>9195038.5999999996</v>
      </c>
    </row>
    <row r="53" spans="1:2" ht="4.5" customHeight="1" x14ac:dyDescent="0.25">
      <c r="B53" s="2"/>
    </row>
    <row r="54" spans="1:2" x14ac:dyDescent="0.25">
      <c r="A54" s="9" t="s">
        <v>116</v>
      </c>
      <c r="B54" s="18">
        <v>505988.42000000179</v>
      </c>
    </row>
  </sheetData>
  <mergeCells count="4">
    <mergeCell ref="A5:A6"/>
    <mergeCell ref="A1:C1"/>
    <mergeCell ref="A3:C3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pageSetUpPr fitToPage="1"/>
  </sheetPr>
  <dimension ref="A1:H54"/>
  <sheetViews>
    <sheetView zoomScaleNormal="100" workbookViewId="0">
      <pane ySplit="3" topLeftCell="A40" activePane="bottomLeft" state="frozen"/>
      <selection activeCell="B38" sqref="B38"/>
      <selection pane="bottomLeft" activeCell="B38" sqref="B38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7" t="s">
        <v>312</v>
      </c>
      <c r="B1" s="157"/>
      <c r="C1" s="157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161" t="s">
        <v>27</v>
      </c>
      <c r="B3" s="161"/>
      <c r="C3" s="161"/>
      <c r="D3" s="15"/>
      <c r="E3" s="1" t="s">
        <v>91</v>
      </c>
      <c r="F3" s="12"/>
    </row>
    <row r="4" spans="1:8" ht="6" customHeight="1" x14ac:dyDescent="0.25"/>
    <row r="5" spans="1:8" x14ac:dyDescent="0.25">
      <c r="A5" s="155" t="s">
        <v>103</v>
      </c>
      <c r="B5" s="159" t="s">
        <v>123</v>
      </c>
      <c r="C5" s="160"/>
      <c r="E5" s="5"/>
      <c r="F5" s="6"/>
    </row>
    <row r="6" spans="1:8" x14ac:dyDescent="0.25">
      <c r="A6" s="156"/>
      <c r="B6" s="16" t="s">
        <v>97</v>
      </c>
      <c r="C6" s="16" t="s">
        <v>98</v>
      </c>
      <c r="E6" s="5"/>
      <c r="F6" s="6"/>
    </row>
    <row r="7" spans="1:8" s="54" customFormat="1" ht="12.75" x14ac:dyDescent="0.2">
      <c r="A7" s="52" t="s">
        <v>117</v>
      </c>
      <c r="B7" s="53">
        <v>1436192.62</v>
      </c>
      <c r="C7" s="59">
        <v>1476775.96</v>
      </c>
      <c r="E7" s="24"/>
      <c r="F7" s="27"/>
      <c r="G7" s="27"/>
      <c r="H7" s="63"/>
    </row>
    <row r="8" spans="1:8" s="54" customFormat="1" ht="25.5" x14ac:dyDescent="0.2">
      <c r="A8" s="52" t="s">
        <v>106</v>
      </c>
      <c r="B8" s="53">
        <v>211530.57</v>
      </c>
      <c r="C8" s="59">
        <v>208564.23</v>
      </c>
      <c r="E8" s="24"/>
      <c r="F8" s="24"/>
      <c r="G8" s="24"/>
      <c r="H8" s="63"/>
    </row>
    <row r="9" spans="1:8" s="54" customFormat="1" ht="12.75" x14ac:dyDescent="0.25">
      <c r="A9" s="52" t="s">
        <v>118</v>
      </c>
      <c r="B9" s="59">
        <v>1120264.8</v>
      </c>
      <c r="C9" s="59">
        <v>1112465.3500000001</v>
      </c>
      <c r="E9" s="24"/>
      <c r="F9" s="27"/>
      <c r="G9" s="27"/>
    </row>
    <row r="10" spans="1:8" s="54" customFormat="1" ht="25.5" x14ac:dyDescent="0.2">
      <c r="A10" s="52" t="s">
        <v>113</v>
      </c>
      <c r="B10" s="53">
        <v>389847.46</v>
      </c>
      <c r="C10" s="59">
        <v>383785.67</v>
      </c>
      <c r="E10" s="24"/>
      <c r="F10" s="27"/>
      <c r="G10" s="27"/>
      <c r="H10" s="63"/>
    </row>
    <row r="11" spans="1:8" s="54" customFormat="1" ht="12.75" x14ac:dyDescent="0.2">
      <c r="A11" s="52" t="s">
        <v>104</v>
      </c>
      <c r="B11" s="53">
        <v>308007.40000000002</v>
      </c>
      <c r="C11" s="59">
        <v>304351.81</v>
      </c>
      <c r="E11" s="24"/>
      <c r="F11" s="27"/>
      <c r="G11" s="27"/>
      <c r="H11" s="63"/>
    </row>
    <row r="12" spans="1:8" s="54" customFormat="1" ht="12.75" x14ac:dyDescent="0.2">
      <c r="A12" s="52" t="s">
        <v>100</v>
      </c>
      <c r="B12" s="53">
        <v>59841.26</v>
      </c>
      <c r="C12" s="59">
        <v>59958.42</v>
      </c>
      <c r="E12" s="24"/>
      <c r="F12" s="27"/>
      <c r="G12" s="27"/>
      <c r="H12" s="63"/>
    </row>
    <row r="13" spans="1:8" s="54" customFormat="1" ht="12.75" x14ac:dyDescent="0.2">
      <c r="A13" s="52" t="s">
        <v>101</v>
      </c>
      <c r="B13" s="53">
        <v>70401.679999999993</v>
      </c>
      <c r="C13" s="59">
        <v>70057.740000000005</v>
      </c>
      <c r="E13" s="24"/>
      <c r="F13" s="27"/>
      <c r="G13" s="27"/>
      <c r="H13" s="63"/>
    </row>
    <row r="14" spans="1:8" s="54" customFormat="1" ht="12.75" x14ac:dyDescent="0.2">
      <c r="A14" s="52" t="s">
        <v>105</v>
      </c>
      <c r="B14" s="53">
        <v>1134328.1599999999</v>
      </c>
      <c r="C14" s="59">
        <v>1103164.3600000001</v>
      </c>
      <c r="E14" s="24"/>
      <c r="F14" s="27"/>
      <c r="G14" s="27"/>
      <c r="H14" s="63"/>
    </row>
    <row r="15" spans="1:8" s="54" customFormat="1" ht="12.75" x14ac:dyDescent="0.25">
      <c r="A15" s="52" t="s">
        <v>119</v>
      </c>
      <c r="B15" s="59">
        <v>0</v>
      </c>
      <c r="C15" s="59">
        <v>0</v>
      </c>
      <c r="E15" s="24"/>
      <c r="F15" s="27"/>
      <c r="G15" s="27"/>
    </row>
    <row r="16" spans="1:8" s="54" customFormat="1" ht="12.75" x14ac:dyDescent="0.25">
      <c r="A16" s="52" t="s">
        <v>107</v>
      </c>
      <c r="B16" s="59">
        <v>689058.22</v>
      </c>
      <c r="C16" s="59">
        <v>675293.15</v>
      </c>
      <c r="E16" s="24"/>
      <c r="F16" s="27"/>
      <c r="G16" s="27"/>
    </row>
    <row r="17" spans="1:8" s="54" customFormat="1" ht="12.75" x14ac:dyDescent="0.25">
      <c r="A17" s="52" t="s">
        <v>120</v>
      </c>
      <c r="B17" s="75">
        <v>0</v>
      </c>
      <c r="C17" s="76">
        <v>0</v>
      </c>
      <c r="E17" s="24"/>
      <c r="F17" s="37"/>
      <c r="G17" s="37"/>
    </row>
    <row r="18" spans="1:8" s="54" customFormat="1" ht="12.75" x14ac:dyDescent="0.2">
      <c r="A18" s="52" t="s">
        <v>108</v>
      </c>
      <c r="B18" s="75">
        <v>0</v>
      </c>
      <c r="C18" s="75">
        <v>0</v>
      </c>
      <c r="E18" s="24"/>
      <c r="F18" s="24"/>
      <c r="G18" s="24"/>
      <c r="H18" s="63"/>
    </row>
    <row r="19" spans="1:8" s="54" customFormat="1" ht="12.75" x14ac:dyDescent="0.25">
      <c r="A19" s="52" t="s">
        <v>303</v>
      </c>
      <c r="B19" s="59">
        <v>138568.95000000001</v>
      </c>
      <c r="C19" s="59">
        <v>131872.88</v>
      </c>
      <c r="E19" s="24"/>
      <c r="F19" s="27"/>
      <c r="G19" s="27"/>
    </row>
    <row r="20" spans="1:8" s="54" customFormat="1" ht="12.75" x14ac:dyDescent="0.25">
      <c r="A20" s="52" t="s">
        <v>121</v>
      </c>
      <c r="B20" s="75">
        <v>0</v>
      </c>
      <c r="C20" s="59">
        <v>206.56</v>
      </c>
      <c r="E20" s="24"/>
      <c r="F20" s="24"/>
      <c r="G20" s="24"/>
    </row>
    <row r="21" spans="1:8" s="54" customFormat="1" ht="25.5" x14ac:dyDescent="0.25">
      <c r="A21" s="52" t="s">
        <v>109</v>
      </c>
      <c r="B21" s="53">
        <v>-419.38</v>
      </c>
      <c r="C21" s="59">
        <v>137399.65</v>
      </c>
      <c r="E21" s="24"/>
      <c r="F21" s="24"/>
      <c r="G21" s="24"/>
    </row>
    <row r="22" spans="1:8" s="54" customFormat="1" ht="25.5" x14ac:dyDescent="0.25">
      <c r="A22" s="52" t="s">
        <v>110</v>
      </c>
      <c r="B22" s="53">
        <v>-368.6</v>
      </c>
      <c r="C22" s="59">
        <v>399974.26</v>
      </c>
      <c r="E22" s="24"/>
      <c r="F22" s="24"/>
      <c r="G22" s="24"/>
    </row>
    <row r="23" spans="1:8" s="54" customFormat="1" ht="12.75" x14ac:dyDescent="0.25">
      <c r="A23" s="52" t="s">
        <v>111</v>
      </c>
      <c r="B23" s="59">
        <v>107368.84</v>
      </c>
      <c r="C23" s="59">
        <v>106435.21</v>
      </c>
      <c r="E23" s="24"/>
      <c r="F23" s="37"/>
      <c r="G23" s="37"/>
    </row>
    <row r="24" spans="1:8" s="54" customFormat="1" ht="12.75" x14ac:dyDescent="0.2">
      <c r="A24" s="52" t="s">
        <v>112</v>
      </c>
      <c r="B24" s="59">
        <v>0</v>
      </c>
      <c r="C24" s="59">
        <v>41139.769999999997</v>
      </c>
      <c r="E24" s="24"/>
      <c r="F24" s="37"/>
      <c r="G24" s="37"/>
      <c r="H24" s="63"/>
    </row>
    <row r="25" spans="1:8" s="54" customFormat="1" ht="12.75" x14ac:dyDescent="0.2">
      <c r="A25" s="52" t="s">
        <v>313</v>
      </c>
      <c r="B25" s="53">
        <v>0</v>
      </c>
      <c r="C25" s="59">
        <v>0</v>
      </c>
      <c r="E25" s="24"/>
      <c r="F25" s="64"/>
      <c r="G25" s="64"/>
      <c r="H25" s="63"/>
    </row>
    <row r="26" spans="1:8" s="54" customFormat="1" ht="12.75" x14ac:dyDescent="0.2">
      <c r="A26" s="52" t="s">
        <v>314</v>
      </c>
      <c r="B26" s="53">
        <v>269100</v>
      </c>
      <c r="C26" s="59">
        <v>269100</v>
      </c>
      <c r="E26" s="24"/>
      <c r="F26" s="65"/>
      <c r="G26" s="65"/>
      <c r="H26" s="63"/>
    </row>
    <row r="27" spans="1:8" x14ac:dyDescent="0.25">
      <c r="A27" s="9" t="s">
        <v>122</v>
      </c>
      <c r="B27" s="19">
        <v>5933721.9800000004</v>
      </c>
      <c r="C27" s="19">
        <v>6480545.0199999996</v>
      </c>
      <c r="E27" s="25"/>
      <c r="F27" s="38"/>
      <c r="G27" s="38"/>
    </row>
    <row r="28" spans="1:8" ht="15" x14ac:dyDescent="0.25">
      <c r="B28" s="10"/>
      <c r="C28" s="54"/>
    </row>
    <row r="29" spans="1:8" x14ac:dyDescent="0.25">
      <c r="A29" s="16" t="s">
        <v>103</v>
      </c>
      <c r="B29" s="17" t="s">
        <v>124</v>
      </c>
      <c r="C29" s="67"/>
    </row>
    <row r="30" spans="1:8" s="54" customFormat="1" ht="12.75" x14ac:dyDescent="0.2">
      <c r="A30" s="52" t="s">
        <v>117</v>
      </c>
      <c r="B30" s="53">
        <v>1436192.64</v>
      </c>
      <c r="C30" s="67"/>
      <c r="E30" s="24"/>
      <c r="F30" s="62"/>
      <c r="G30" s="63"/>
      <c r="H30" s="63"/>
    </row>
    <row r="31" spans="1:8" s="54" customFormat="1" ht="12.75" x14ac:dyDescent="0.2">
      <c r="A31" s="52" t="s">
        <v>125</v>
      </c>
      <c r="B31" s="53">
        <v>800971</v>
      </c>
      <c r="E31" s="24"/>
      <c r="F31" s="27"/>
      <c r="G31" s="63"/>
      <c r="H31" s="63"/>
    </row>
    <row r="32" spans="1:8" s="54" customFormat="1" ht="25.5" x14ac:dyDescent="0.2">
      <c r="A32" s="52" t="s">
        <v>99</v>
      </c>
      <c r="B32" s="53">
        <v>389848.86</v>
      </c>
      <c r="E32" s="24"/>
      <c r="F32" s="37"/>
      <c r="G32" s="63"/>
      <c r="H32" s="63"/>
    </row>
    <row r="33" spans="1:8" s="54" customFormat="1" ht="12.75" x14ac:dyDescent="0.2">
      <c r="A33" s="52" t="s">
        <v>114</v>
      </c>
      <c r="B33" s="53">
        <v>308007</v>
      </c>
      <c r="E33" s="24"/>
      <c r="F33" s="37"/>
      <c r="G33" s="63"/>
      <c r="H33" s="63"/>
    </row>
    <row r="34" spans="1:8" s="54" customFormat="1" ht="12.75" x14ac:dyDescent="0.2">
      <c r="A34" s="52" t="s">
        <v>276</v>
      </c>
      <c r="B34" s="53">
        <v>59841.36</v>
      </c>
      <c r="E34" s="24"/>
      <c r="F34" s="37"/>
      <c r="G34" s="63"/>
      <c r="H34" s="63"/>
    </row>
    <row r="35" spans="1:8" s="54" customFormat="1" ht="12.75" x14ac:dyDescent="0.2">
      <c r="A35" s="52" t="s">
        <v>277</v>
      </c>
      <c r="B35" s="53">
        <v>73921.679999999993</v>
      </c>
      <c r="E35" s="24"/>
      <c r="F35" s="27"/>
      <c r="G35" s="63"/>
      <c r="H35" s="63"/>
    </row>
    <row r="36" spans="1:8" s="54" customFormat="1" ht="12.75" x14ac:dyDescent="0.2">
      <c r="A36" s="52" t="s">
        <v>278</v>
      </c>
      <c r="B36" s="53">
        <v>1101033.3400000001</v>
      </c>
      <c r="E36" s="24"/>
      <c r="F36" s="27"/>
      <c r="G36" s="63"/>
      <c r="H36" s="63"/>
    </row>
    <row r="37" spans="1:8" s="54" customFormat="1" ht="12.75" x14ac:dyDescent="0.2">
      <c r="A37" s="52" t="s">
        <v>102</v>
      </c>
      <c r="B37" s="53">
        <v>0</v>
      </c>
      <c r="E37" s="24"/>
      <c r="F37" s="27"/>
      <c r="G37" s="63"/>
      <c r="H37" s="63"/>
    </row>
    <row r="38" spans="1:8" s="54" customFormat="1" ht="12.75" x14ac:dyDescent="0.2">
      <c r="A38" s="52" t="s">
        <v>279</v>
      </c>
      <c r="B38" s="53">
        <v>689055.66</v>
      </c>
      <c r="E38" s="24"/>
      <c r="F38" s="37"/>
      <c r="G38" s="63"/>
      <c r="H38" s="63"/>
    </row>
    <row r="39" spans="1:8" s="54" customFormat="1" ht="12.75" x14ac:dyDescent="0.2">
      <c r="A39" s="52" t="s">
        <v>280</v>
      </c>
      <c r="B39" s="75">
        <v>0</v>
      </c>
      <c r="E39" s="24"/>
      <c r="F39" s="24"/>
      <c r="G39" s="63"/>
      <c r="H39" s="63"/>
    </row>
    <row r="40" spans="1:8" s="54" customFormat="1" ht="12.75" x14ac:dyDescent="0.2">
      <c r="A40" s="56" t="s">
        <v>281</v>
      </c>
      <c r="B40" s="75">
        <v>0</v>
      </c>
      <c r="E40" s="24"/>
      <c r="F40" s="24"/>
      <c r="G40" s="63"/>
      <c r="H40" s="63"/>
    </row>
    <row r="41" spans="1:8" s="54" customFormat="1" ht="12.75" x14ac:dyDescent="0.2">
      <c r="A41" s="52" t="s">
        <v>302</v>
      </c>
      <c r="B41" s="53">
        <v>141852.65</v>
      </c>
      <c r="E41" s="24"/>
      <c r="F41" s="24"/>
      <c r="G41" s="63"/>
      <c r="H41" s="63"/>
    </row>
    <row r="42" spans="1:8" s="54" customFormat="1" ht="25.5" x14ac:dyDescent="0.2">
      <c r="A42" s="52" t="s">
        <v>304</v>
      </c>
      <c r="B42" s="53">
        <v>33987.25</v>
      </c>
      <c r="E42" s="24"/>
      <c r="F42" s="24"/>
      <c r="G42" s="63"/>
      <c r="H42" s="63"/>
    </row>
    <row r="43" spans="1:8" s="54" customFormat="1" ht="12.75" x14ac:dyDescent="0.25">
      <c r="A43" s="58" t="s">
        <v>115</v>
      </c>
      <c r="B43" s="55">
        <v>0</v>
      </c>
      <c r="E43" s="24"/>
      <c r="F43" s="24"/>
    </row>
    <row r="44" spans="1:8" s="54" customFormat="1" ht="12.75" x14ac:dyDescent="0.2">
      <c r="A44" s="58" t="s">
        <v>127</v>
      </c>
      <c r="B44" s="55">
        <v>33987.21</v>
      </c>
      <c r="F44" s="64"/>
      <c r="H44" s="63"/>
    </row>
    <row r="45" spans="1:8" s="54" customFormat="1" ht="12.75" x14ac:dyDescent="0.2">
      <c r="A45" s="52" t="s">
        <v>305</v>
      </c>
      <c r="B45" s="53">
        <v>83913.12</v>
      </c>
      <c r="E45" s="24"/>
      <c r="F45" s="24"/>
      <c r="H45" s="63"/>
    </row>
    <row r="46" spans="1:8" s="54" customFormat="1" ht="12.75" x14ac:dyDescent="0.2">
      <c r="A46" s="58" t="s">
        <v>306</v>
      </c>
      <c r="B46" s="55">
        <v>83913.12</v>
      </c>
      <c r="F46" s="24"/>
      <c r="H46" s="63"/>
    </row>
    <row r="47" spans="1:8" s="54" customFormat="1" ht="12.75" x14ac:dyDescent="0.2">
      <c r="A47" s="52" t="s">
        <v>307</v>
      </c>
      <c r="B47" s="53">
        <v>40965</v>
      </c>
      <c r="E47" s="24"/>
      <c r="F47" s="24"/>
      <c r="G47" s="63"/>
      <c r="H47" s="63"/>
    </row>
    <row r="48" spans="1:8" s="54" customFormat="1" ht="12.75" x14ac:dyDescent="0.2">
      <c r="A48" s="56" t="s">
        <v>308</v>
      </c>
      <c r="B48" s="57">
        <v>0</v>
      </c>
      <c r="E48" s="24"/>
      <c r="F48" s="24"/>
      <c r="G48" s="63"/>
      <c r="H48" s="63"/>
    </row>
    <row r="49" spans="1:8" s="54" customFormat="1" ht="12.75" x14ac:dyDescent="0.2">
      <c r="A49" s="52" t="s">
        <v>309</v>
      </c>
      <c r="B49" s="53">
        <v>0</v>
      </c>
      <c r="E49" s="24"/>
      <c r="F49" s="24"/>
      <c r="H49" s="63"/>
    </row>
    <row r="50" spans="1:8" s="54" customFormat="1" ht="12.75" x14ac:dyDescent="0.2">
      <c r="A50" s="56" t="s">
        <v>310</v>
      </c>
      <c r="B50" s="53">
        <v>269100</v>
      </c>
      <c r="E50" s="24"/>
      <c r="F50" s="65"/>
      <c r="G50" s="63"/>
      <c r="H50" s="63"/>
    </row>
    <row r="51" spans="1:8" s="54" customFormat="1" ht="25.5" x14ac:dyDescent="0.2">
      <c r="A51" s="52" t="s">
        <v>311</v>
      </c>
      <c r="B51" s="75">
        <v>0</v>
      </c>
      <c r="E51" s="24"/>
      <c r="F51" s="24"/>
      <c r="G51" s="63"/>
      <c r="H51" s="63"/>
    </row>
    <row r="52" spans="1:8" x14ac:dyDescent="0.25">
      <c r="A52" s="9" t="s">
        <v>126</v>
      </c>
      <c r="B52" s="18">
        <v>5428689.5600000005</v>
      </c>
      <c r="E52" s="31"/>
      <c r="F52" s="39"/>
    </row>
    <row r="53" spans="1:8" ht="4.5" customHeight="1" x14ac:dyDescent="0.25">
      <c r="B53" s="2"/>
      <c r="E53" s="33"/>
      <c r="F53" s="40"/>
    </row>
    <row r="54" spans="1:8" x14ac:dyDescent="0.25">
      <c r="A54" s="9" t="s">
        <v>116</v>
      </c>
      <c r="B54" s="18">
        <v>1051855.459999999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pageSetUpPr fitToPage="1"/>
  </sheetPr>
  <dimension ref="A1:H54"/>
  <sheetViews>
    <sheetView zoomScaleNormal="100" workbookViewId="0">
      <pane ySplit="3" topLeftCell="A40" activePane="bottomLeft" state="frozen"/>
      <selection activeCell="B38" sqref="B38"/>
      <selection pane="bottomLeft" activeCell="B38" sqref="B38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7" t="s">
        <v>312</v>
      </c>
      <c r="B1" s="157"/>
      <c r="C1" s="157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161" t="s">
        <v>28</v>
      </c>
      <c r="B3" s="161"/>
      <c r="C3" s="161"/>
      <c r="D3" s="15"/>
      <c r="E3" s="1" t="s">
        <v>91</v>
      </c>
      <c r="F3" s="12"/>
    </row>
    <row r="4" spans="1:8" ht="6" customHeight="1" x14ac:dyDescent="0.25"/>
    <row r="5" spans="1:8" x14ac:dyDescent="0.25">
      <c r="A5" s="155" t="s">
        <v>103</v>
      </c>
      <c r="B5" s="159" t="s">
        <v>123</v>
      </c>
      <c r="C5" s="160"/>
      <c r="E5" s="5"/>
      <c r="F5" s="6"/>
    </row>
    <row r="6" spans="1:8" x14ac:dyDescent="0.25">
      <c r="A6" s="156"/>
      <c r="B6" s="16" t="s">
        <v>97</v>
      </c>
      <c r="C6" s="16" t="s">
        <v>98</v>
      </c>
      <c r="E6" s="5"/>
      <c r="F6" s="6"/>
    </row>
    <row r="7" spans="1:8" s="54" customFormat="1" ht="12.75" x14ac:dyDescent="0.2">
      <c r="A7" s="52" t="s">
        <v>117</v>
      </c>
      <c r="B7" s="53">
        <v>4162266.5</v>
      </c>
      <c r="C7" s="59">
        <v>4479604.25</v>
      </c>
      <c r="E7" s="24"/>
      <c r="F7" s="27"/>
      <c r="G7" s="27"/>
      <c r="H7" s="63"/>
    </row>
    <row r="8" spans="1:8" s="54" customFormat="1" ht="25.5" x14ac:dyDescent="0.2">
      <c r="A8" s="52" t="s">
        <v>106</v>
      </c>
      <c r="B8" s="53">
        <v>1218226.32</v>
      </c>
      <c r="C8" s="59">
        <v>1226020.25</v>
      </c>
      <c r="E8" s="24"/>
      <c r="F8" s="24"/>
      <c r="G8" s="24"/>
      <c r="H8" s="63"/>
    </row>
    <row r="9" spans="1:8" s="54" customFormat="1" ht="12.75" x14ac:dyDescent="0.25">
      <c r="A9" s="52" t="s">
        <v>118</v>
      </c>
      <c r="B9" s="59">
        <v>3245822.35</v>
      </c>
      <c r="C9" s="59">
        <v>3264862.71</v>
      </c>
      <c r="E9" s="24"/>
      <c r="F9" s="27"/>
      <c r="G9" s="27"/>
    </row>
    <row r="10" spans="1:8" s="54" customFormat="1" ht="25.5" x14ac:dyDescent="0.2">
      <c r="A10" s="52" t="s">
        <v>113</v>
      </c>
      <c r="B10" s="53">
        <v>1129554.56</v>
      </c>
      <c r="C10" s="59">
        <v>1118562.1100000001</v>
      </c>
      <c r="E10" s="24"/>
      <c r="F10" s="27"/>
      <c r="G10" s="27"/>
      <c r="H10" s="63"/>
    </row>
    <row r="11" spans="1:8" s="54" customFormat="1" ht="12.75" x14ac:dyDescent="0.2">
      <c r="A11" s="52" t="s">
        <v>104</v>
      </c>
      <c r="B11" s="75">
        <v>0</v>
      </c>
      <c r="C11" s="75">
        <v>0</v>
      </c>
      <c r="E11" s="24"/>
      <c r="F11" s="24"/>
      <c r="G11" s="24"/>
      <c r="H11" s="63"/>
    </row>
    <row r="12" spans="1:8" s="54" customFormat="1" ht="12.75" x14ac:dyDescent="0.2">
      <c r="A12" s="52" t="s">
        <v>100</v>
      </c>
      <c r="B12" s="53">
        <v>173380.07</v>
      </c>
      <c r="C12" s="59">
        <v>176780.38</v>
      </c>
      <c r="E12" s="24"/>
      <c r="F12" s="27"/>
      <c r="G12" s="27"/>
      <c r="H12" s="63"/>
    </row>
    <row r="13" spans="1:8" s="54" customFormat="1" ht="12.75" x14ac:dyDescent="0.2">
      <c r="A13" s="52" t="s">
        <v>101</v>
      </c>
      <c r="B13" s="53">
        <v>203978.9</v>
      </c>
      <c r="C13" s="59">
        <v>206421.26</v>
      </c>
      <c r="E13" s="24"/>
      <c r="F13" s="27"/>
      <c r="G13" s="27"/>
      <c r="H13" s="63"/>
    </row>
    <row r="14" spans="1:8" s="54" customFormat="1" ht="12.75" x14ac:dyDescent="0.2">
      <c r="A14" s="52" t="s">
        <v>105</v>
      </c>
      <c r="B14" s="53">
        <v>2486543.0499999998</v>
      </c>
      <c r="C14" s="59">
        <v>2420108.7200000002</v>
      </c>
      <c r="E14" s="24"/>
      <c r="F14" s="27"/>
      <c r="G14" s="27"/>
      <c r="H14" s="63"/>
    </row>
    <row r="15" spans="1:8" s="54" customFormat="1" ht="12.75" x14ac:dyDescent="0.25">
      <c r="A15" s="52" t="s">
        <v>119</v>
      </c>
      <c r="B15" s="59">
        <v>353084.6</v>
      </c>
      <c r="C15" s="59">
        <v>353084.6</v>
      </c>
      <c r="E15" s="24"/>
      <c r="F15" s="27"/>
      <c r="G15" s="27"/>
    </row>
    <row r="16" spans="1:8" s="54" customFormat="1" ht="12.75" x14ac:dyDescent="0.25">
      <c r="A16" s="52" t="s">
        <v>107</v>
      </c>
      <c r="B16" s="59">
        <v>1996460.12</v>
      </c>
      <c r="C16" s="59">
        <v>1966595.02</v>
      </c>
      <c r="E16" s="24"/>
      <c r="F16" s="27"/>
      <c r="G16" s="27"/>
    </row>
    <row r="17" spans="1:8" s="54" customFormat="1" ht="12.75" x14ac:dyDescent="0.25">
      <c r="A17" s="52" t="s">
        <v>120</v>
      </c>
      <c r="B17" s="75">
        <v>0</v>
      </c>
      <c r="C17" s="76">
        <v>0</v>
      </c>
      <c r="E17" s="24"/>
      <c r="F17" s="37"/>
      <c r="G17" s="37"/>
    </row>
    <row r="18" spans="1:8" s="54" customFormat="1" ht="12.75" x14ac:dyDescent="0.2">
      <c r="A18" s="52" t="s">
        <v>108</v>
      </c>
      <c r="B18" s="75">
        <v>0</v>
      </c>
      <c r="C18" s="75">
        <v>0</v>
      </c>
      <c r="E18" s="24"/>
      <c r="F18" s="24"/>
      <c r="G18" s="24"/>
      <c r="H18" s="63"/>
    </row>
    <row r="19" spans="1:8" s="54" customFormat="1" ht="12.75" x14ac:dyDescent="0.25">
      <c r="A19" s="52" t="s">
        <v>303</v>
      </c>
      <c r="B19" s="59">
        <v>1420701.08</v>
      </c>
      <c r="C19" s="59">
        <v>1500243.19</v>
      </c>
      <c r="E19" s="24"/>
      <c r="F19" s="27"/>
      <c r="G19" s="27"/>
    </row>
    <row r="20" spans="1:8" s="54" customFormat="1" ht="12.75" x14ac:dyDescent="0.25">
      <c r="A20" s="52" t="s">
        <v>121</v>
      </c>
      <c r="B20" s="75">
        <v>0</v>
      </c>
      <c r="C20" s="59">
        <v>0</v>
      </c>
      <c r="E20" s="24"/>
      <c r="F20" s="24"/>
      <c r="G20" s="24"/>
    </row>
    <row r="21" spans="1:8" s="54" customFormat="1" ht="25.5" x14ac:dyDescent="0.25">
      <c r="A21" s="52" t="s">
        <v>109</v>
      </c>
      <c r="B21" s="53">
        <v>5092692.1399999997</v>
      </c>
      <c r="C21" s="59">
        <v>5155169.5999999996</v>
      </c>
      <c r="E21" s="24"/>
      <c r="F21" s="24"/>
      <c r="G21" s="24"/>
    </row>
    <row r="22" spans="1:8" s="54" customFormat="1" ht="25.5" x14ac:dyDescent="0.25">
      <c r="A22" s="52" t="s">
        <v>110</v>
      </c>
      <c r="B22" s="53">
        <v>18244460.940000001</v>
      </c>
      <c r="C22" s="59">
        <v>18225367.57</v>
      </c>
      <c r="E22" s="24"/>
      <c r="F22" s="24"/>
      <c r="G22" s="24"/>
    </row>
    <row r="23" spans="1:8" s="54" customFormat="1" ht="12.75" x14ac:dyDescent="0.25">
      <c r="A23" s="52" t="s">
        <v>111</v>
      </c>
      <c r="B23" s="59">
        <v>341668.87</v>
      </c>
      <c r="C23" s="59">
        <v>346462.1</v>
      </c>
      <c r="E23" s="24"/>
      <c r="F23" s="37"/>
      <c r="G23" s="37"/>
    </row>
    <row r="24" spans="1:8" s="54" customFormat="1" ht="12.75" x14ac:dyDescent="0.2">
      <c r="A24" s="52" t="s">
        <v>112</v>
      </c>
      <c r="B24" s="59">
        <v>568518.38</v>
      </c>
      <c r="C24" s="59">
        <v>476186.94</v>
      </c>
      <c r="E24" s="24"/>
      <c r="F24" s="37"/>
      <c r="G24" s="37"/>
      <c r="H24" s="63"/>
    </row>
    <row r="25" spans="1:8" s="54" customFormat="1" ht="12.75" x14ac:dyDescent="0.2">
      <c r="A25" s="52" t="s">
        <v>313</v>
      </c>
      <c r="B25" s="53">
        <v>623393.56999999995</v>
      </c>
      <c r="C25" s="59">
        <v>663114.16</v>
      </c>
      <c r="E25" s="24"/>
      <c r="F25" s="64"/>
      <c r="G25" s="64"/>
      <c r="H25" s="63"/>
    </row>
    <row r="26" spans="1:8" s="54" customFormat="1" ht="12.75" x14ac:dyDescent="0.2">
      <c r="A26" s="52" t="s">
        <v>314</v>
      </c>
      <c r="B26" s="53">
        <v>635400</v>
      </c>
      <c r="C26" s="59">
        <v>635400</v>
      </c>
      <c r="E26" s="24"/>
      <c r="F26" s="65"/>
      <c r="G26" s="65"/>
      <c r="H26" s="63"/>
    </row>
    <row r="27" spans="1:8" x14ac:dyDescent="0.2">
      <c r="A27" s="9" t="s">
        <v>122</v>
      </c>
      <c r="B27" s="19">
        <v>41896151.449999996</v>
      </c>
      <c r="C27" s="19">
        <v>42213982.859999992</v>
      </c>
      <c r="E27" s="41"/>
      <c r="F27" s="42"/>
      <c r="G27" s="42"/>
    </row>
    <row r="28" spans="1:8" ht="15" x14ac:dyDescent="0.25">
      <c r="B28" s="10"/>
      <c r="C28" s="54"/>
    </row>
    <row r="29" spans="1:8" x14ac:dyDescent="0.25">
      <c r="A29" s="16" t="s">
        <v>103</v>
      </c>
      <c r="B29" s="17" t="s">
        <v>124</v>
      </c>
      <c r="C29" s="67"/>
    </row>
    <row r="30" spans="1:8" s="54" customFormat="1" ht="12.75" x14ac:dyDescent="0.2">
      <c r="A30" s="52" t="s">
        <v>117</v>
      </c>
      <c r="B30" s="53">
        <v>4337504.9484999999</v>
      </c>
      <c r="C30" s="67"/>
      <c r="E30" s="24"/>
      <c r="F30" s="62"/>
      <c r="G30" s="63"/>
      <c r="H30" s="63"/>
    </row>
    <row r="31" spans="1:8" s="54" customFormat="1" ht="12.75" x14ac:dyDescent="0.2">
      <c r="A31" s="52" t="s">
        <v>125</v>
      </c>
      <c r="B31" s="53">
        <v>3909642</v>
      </c>
      <c r="E31" s="24"/>
      <c r="F31" s="27"/>
      <c r="G31" s="63"/>
      <c r="H31" s="63"/>
    </row>
    <row r="32" spans="1:8" s="54" customFormat="1" ht="25.5" x14ac:dyDescent="0.2">
      <c r="A32" s="52" t="s">
        <v>99</v>
      </c>
      <c r="B32" s="53">
        <v>1118061.1200000001</v>
      </c>
      <c r="E32" s="24"/>
      <c r="F32" s="37"/>
      <c r="G32" s="63"/>
      <c r="H32" s="63"/>
    </row>
    <row r="33" spans="1:8" s="54" customFormat="1" ht="12.75" x14ac:dyDescent="0.2">
      <c r="A33" s="52" t="s">
        <v>114</v>
      </c>
      <c r="B33" s="75">
        <v>0</v>
      </c>
      <c r="E33" s="24"/>
      <c r="F33" s="37"/>
      <c r="G33" s="63"/>
      <c r="H33" s="63"/>
    </row>
    <row r="34" spans="1:8" s="54" customFormat="1" ht="12.75" x14ac:dyDescent="0.2">
      <c r="A34" s="52" t="s">
        <v>276</v>
      </c>
      <c r="B34" s="53">
        <v>171621.12</v>
      </c>
      <c r="E34" s="24"/>
      <c r="F34" s="37"/>
      <c r="G34" s="63"/>
      <c r="H34" s="63"/>
    </row>
    <row r="35" spans="1:8" s="54" customFormat="1" ht="12.75" x14ac:dyDescent="0.2">
      <c r="A35" s="52" t="s">
        <v>277</v>
      </c>
      <c r="B35" s="53">
        <v>274402.56</v>
      </c>
      <c r="E35" s="24"/>
      <c r="F35" s="27"/>
      <c r="G35" s="63"/>
      <c r="H35" s="63"/>
    </row>
    <row r="36" spans="1:8" s="54" customFormat="1" ht="12.75" x14ac:dyDescent="0.2">
      <c r="A36" s="52" t="s">
        <v>278</v>
      </c>
      <c r="B36" s="53">
        <v>2331920.94</v>
      </c>
      <c r="E36" s="24"/>
      <c r="F36" s="27"/>
      <c r="G36" s="63"/>
      <c r="H36" s="63"/>
    </row>
    <row r="37" spans="1:8" s="54" customFormat="1" ht="12.75" x14ac:dyDescent="0.2">
      <c r="A37" s="52" t="s">
        <v>102</v>
      </c>
      <c r="B37" s="53">
        <v>0</v>
      </c>
      <c r="E37" s="24"/>
      <c r="F37" s="24"/>
      <c r="G37" s="63"/>
      <c r="H37" s="63"/>
    </row>
    <row r="38" spans="1:8" s="54" customFormat="1" ht="12.75" x14ac:dyDescent="0.2">
      <c r="A38" s="52" t="s">
        <v>279</v>
      </c>
      <c r="B38" s="53">
        <v>1976166.72</v>
      </c>
      <c r="E38" s="24"/>
      <c r="F38" s="37"/>
      <c r="G38" s="63"/>
      <c r="H38" s="63"/>
    </row>
    <row r="39" spans="1:8" s="54" customFormat="1" ht="12.75" x14ac:dyDescent="0.2">
      <c r="A39" s="52" t="s">
        <v>280</v>
      </c>
      <c r="B39" s="75">
        <v>0</v>
      </c>
      <c r="E39" s="24"/>
      <c r="F39" s="24"/>
      <c r="G39" s="63"/>
      <c r="H39" s="63"/>
    </row>
    <row r="40" spans="1:8" s="54" customFormat="1" ht="12.75" x14ac:dyDescent="0.2">
      <c r="A40" s="56" t="s">
        <v>281</v>
      </c>
      <c r="B40" s="75">
        <v>0</v>
      </c>
      <c r="E40" s="24"/>
      <c r="F40" s="24"/>
      <c r="G40" s="63"/>
      <c r="H40" s="63"/>
    </row>
    <row r="41" spans="1:8" s="54" customFormat="1" ht="12.75" x14ac:dyDescent="0.2">
      <c r="A41" s="52" t="s">
        <v>302</v>
      </c>
      <c r="B41" s="53">
        <v>1455043.13</v>
      </c>
      <c r="E41" s="24"/>
      <c r="F41" s="24"/>
      <c r="G41" s="63"/>
      <c r="H41" s="63"/>
    </row>
    <row r="42" spans="1:8" s="54" customFormat="1" ht="25.5" x14ac:dyDescent="0.2">
      <c r="A42" s="52" t="s">
        <v>304</v>
      </c>
      <c r="B42" s="53">
        <v>6275857.7999999998</v>
      </c>
      <c r="E42" s="24"/>
      <c r="F42" s="24"/>
      <c r="G42" s="63"/>
      <c r="H42" s="63"/>
    </row>
    <row r="43" spans="1:8" s="54" customFormat="1" ht="12.75" x14ac:dyDescent="0.25">
      <c r="A43" s="58" t="s">
        <v>115</v>
      </c>
      <c r="B43" s="55">
        <v>256696.15000000002</v>
      </c>
      <c r="E43" s="24"/>
      <c r="F43" s="24"/>
    </row>
    <row r="44" spans="1:8" s="54" customFormat="1" ht="12.75" x14ac:dyDescent="0.2">
      <c r="A44" s="58" t="s">
        <v>127</v>
      </c>
      <c r="B44" s="55">
        <v>415337.19999999995</v>
      </c>
      <c r="F44" s="64"/>
      <c r="H44" s="63"/>
    </row>
    <row r="45" spans="1:8" s="54" customFormat="1" ht="12.75" x14ac:dyDescent="0.2">
      <c r="A45" s="52" t="s">
        <v>305</v>
      </c>
      <c r="B45" s="53">
        <v>17860368.600000001</v>
      </c>
      <c r="E45" s="24"/>
      <c r="F45" s="24"/>
      <c r="H45" s="63"/>
    </row>
    <row r="46" spans="1:8" s="54" customFormat="1" ht="12.75" x14ac:dyDescent="0.2">
      <c r="A46" s="58" t="s">
        <v>306</v>
      </c>
      <c r="B46" s="55">
        <v>546192.97</v>
      </c>
      <c r="F46" s="24"/>
      <c r="H46" s="63"/>
    </row>
    <row r="47" spans="1:8" s="54" customFormat="1" ht="12.75" x14ac:dyDescent="0.2">
      <c r="A47" s="52" t="s">
        <v>307</v>
      </c>
      <c r="B47" s="53">
        <v>621289.79</v>
      </c>
      <c r="E47" s="24"/>
      <c r="F47" s="24"/>
      <c r="G47" s="63"/>
      <c r="H47" s="63"/>
    </row>
    <row r="48" spans="1:8" s="54" customFormat="1" ht="12.75" x14ac:dyDescent="0.2">
      <c r="A48" s="56" t="s">
        <v>308</v>
      </c>
      <c r="B48" s="57">
        <v>0</v>
      </c>
      <c r="E48" s="24"/>
      <c r="F48" s="24"/>
      <c r="G48" s="63"/>
      <c r="H48" s="63"/>
    </row>
    <row r="49" spans="1:8" s="54" customFormat="1" ht="12.75" x14ac:dyDescent="0.2">
      <c r="A49" s="52" t="s">
        <v>309</v>
      </c>
      <c r="B49" s="53">
        <v>205901.30000000002</v>
      </c>
      <c r="E49" s="24"/>
      <c r="F49" s="27"/>
      <c r="H49" s="63"/>
    </row>
    <row r="50" spans="1:8" s="54" customFormat="1" ht="12.75" x14ac:dyDescent="0.2">
      <c r="A50" s="56" t="s">
        <v>310</v>
      </c>
      <c r="B50" s="53">
        <v>635400</v>
      </c>
      <c r="E50" s="24"/>
      <c r="F50" s="65"/>
      <c r="G50" s="63"/>
      <c r="H50" s="63"/>
    </row>
    <row r="51" spans="1:8" s="54" customFormat="1" ht="25.5" x14ac:dyDescent="0.2">
      <c r="A51" s="52" t="s">
        <v>311</v>
      </c>
      <c r="B51" s="75">
        <v>0</v>
      </c>
      <c r="E51" s="24"/>
      <c r="F51" s="24"/>
      <c r="G51" s="63"/>
      <c r="H51" s="63"/>
    </row>
    <row r="52" spans="1:8" x14ac:dyDescent="0.25">
      <c r="A52" s="9" t="s">
        <v>126</v>
      </c>
      <c r="B52" s="18">
        <v>41173180.028499998</v>
      </c>
      <c r="E52" s="31"/>
      <c r="F52" s="39"/>
    </row>
    <row r="53" spans="1:8" ht="4.5" customHeight="1" x14ac:dyDescent="0.25">
      <c r="B53" s="2"/>
      <c r="E53" s="33"/>
      <c r="F53" s="40"/>
    </row>
    <row r="54" spans="1:8" x14ac:dyDescent="0.25">
      <c r="A54" s="9" t="s">
        <v>116</v>
      </c>
      <c r="B54" s="18">
        <v>1040802.8314999938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pageSetUpPr fitToPage="1"/>
  </sheetPr>
  <dimension ref="A1:H54"/>
  <sheetViews>
    <sheetView zoomScaleNormal="100" workbookViewId="0">
      <pane ySplit="3" topLeftCell="A37" activePane="bottomLeft" state="frozen"/>
      <selection activeCell="B38" sqref="B38"/>
      <selection pane="bottomLeft" activeCell="B38" sqref="B38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7" t="s">
        <v>312</v>
      </c>
      <c r="B1" s="157"/>
      <c r="C1" s="157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161" t="s">
        <v>29</v>
      </c>
      <c r="B3" s="161"/>
      <c r="C3" s="161"/>
      <c r="D3" s="15"/>
      <c r="E3" s="1" t="s">
        <v>91</v>
      </c>
      <c r="F3" s="12"/>
    </row>
    <row r="4" spans="1:8" ht="6" customHeight="1" x14ac:dyDescent="0.25"/>
    <row r="5" spans="1:8" x14ac:dyDescent="0.25">
      <c r="A5" s="155" t="s">
        <v>103</v>
      </c>
      <c r="B5" s="159" t="s">
        <v>123</v>
      </c>
      <c r="C5" s="160"/>
      <c r="E5" s="5"/>
      <c r="F5" s="6"/>
    </row>
    <row r="6" spans="1:8" x14ac:dyDescent="0.25">
      <c r="A6" s="156"/>
      <c r="B6" s="16" t="s">
        <v>97</v>
      </c>
      <c r="C6" s="16" t="s">
        <v>98</v>
      </c>
      <c r="E6" s="5"/>
      <c r="F6" s="6"/>
    </row>
    <row r="7" spans="1:8" s="54" customFormat="1" ht="12.75" x14ac:dyDescent="0.2">
      <c r="A7" s="52" t="s">
        <v>117</v>
      </c>
      <c r="B7" s="53">
        <v>2995358.83</v>
      </c>
      <c r="C7" s="59">
        <v>3216570.04</v>
      </c>
      <c r="E7" s="24"/>
      <c r="F7" s="27"/>
      <c r="G7" s="27"/>
      <c r="H7" s="63"/>
    </row>
    <row r="8" spans="1:8" s="54" customFormat="1" ht="25.5" x14ac:dyDescent="0.2">
      <c r="A8" s="52" t="s">
        <v>106</v>
      </c>
      <c r="B8" s="53">
        <v>1001359.95</v>
      </c>
      <c r="C8" s="59">
        <v>1026218.14</v>
      </c>
      <c r="E8" s="24"/>
      <c r="F8" s="24"/>
      <c r="G8" s="24"/>
      <c r="H8" s="63"/>
    </row>
    <row r="9" spans="1:8" s="54" customFormat="1" ht="12.75" x14ac:dyDescent="0.25">
      <c r="A9" s="52" t="s">
        <v>118</v>
      </c>
      <c r="B9" s="59">
        <v>2336308.81</v>
      </c>
      <c r="C9" s="59">
        <v>2367698.5299999998</v>
      </c>
      <c r="E9" s="24"/>
      <c r="F9" s="27"/>
      <c r="G9" s="27"/>
    </row>
    <row r="10" spans="1:8" s="54" customFormat="1" ht="25.5" x14ac:dyDescent="0.2">
      <c r="A10" s="52" t="s">
        <v>113</v>
      </c>
      <c r="B10" s="53">
        <v>813024.24</v>
      </c>
      <c r="C10" s="59">
        <v>815331.37</v>
      </c>
      <c r="E10" s="24"/>
      <c r="F10" s="27"/>
      <c r="G10" s="27"/>
      <c r="H10" s="63"/>
    </row>
    <row r="11" spans="1:8" s="54" customFormat="1" ht="12.75" x14ac:dyDescent="0.2">
      <c r="A11" s="52" t="s">
        <v>104</v>
      </c>
      <c r="B11" s="75">
        <v>0</v>
      </c>
      <c r="C11" s="75">
        <v>0</v>
      </c>
      <c r="E11" s="24"/>
      <c r="F11" s="24"/>
      <c r="G11" s="24"/>
      <c r="H11" s="63"/>
    </row>
    <row r="12" spans="1:8" s="54" customFormat="1" ht="12.75" x14ac:dyDescent="0.2">
      <c r="A12" s="52" t="s">
        <v>100</v>
      </c>
      <c r="B12" s="53">
        <v>124797.56</v>
      </c>
      <c r="C12" s="59">
        <v>127059.13</v>
      </c>
      <c r="E12" s="24"/>
      <c r="F12" s="27"/>
      <c r="G12" s="27"/>
      <c r="H12" s="63"/>
    </row>
    <row r="13" spans="1:8" s="54" customFormat="1" ht="12.75" x14ac:dyDescent="0.2">
      <c r="A13" s="52" t="s">
        <v>101</v>
      </c>
      <c r="B13" s="53">
        <v>146524.1</v>
      </c>
      <c r="C13" s="59">
        <v>148782.32</v>
      </c>
      <c r="E13" s="24"/>
      <c r="F13" s="27"/>
      <c r="G13" s="27"/>
      <c r="H13" s="63"/>
    </row>
    <row r="14" spans="1:8" s="54" customFormat="1" ht="12.75" x14ac:dyDescent="0.2">
      <c r="A14" s="52" t="s">
        <v>105</v>
      </c>
      <c r="B14" s="53">
        <v>1987571.75</v>
      </c>
      <c r="C14" s="59">
        <v>1969236.02</v>
      </c>
      <c r="E14" s="24"/>
      <c r="F14" s="27"/>
      <c r="G14" s="27"/>
      <c r="H14" s="63"/>
    </row>
    <row r="15" spans="1:8" s="54" customFormat="1" ht="12.75" x14ac:dyDescent="0.25">
      <c r="A15" s="52" t="s">
        <v>119</v>
      </c>
      <c r="B15" s="59">
        <v>0</v>
      </c>
      <c r="C15" s="59">
        <v>0</v>
      </c>
      <c r="E15" s="24"/>
      <c r="F15" s="24"/>
      <c r="G15" s="24"/>
    </row>
    <row r="16" spans="1:8" s="54" customFormat="1" ht="12.75" x14ac:dyDescent="0.25">
      <c r="A16" s="52" t="s">
        <v>107</v>
      </c>
      <c r="B16" s="59">
        <v>1437024.4</v>
      </c>
      <c r="C16" s="59">
        <v>1441415.42</v>
      </c>
      <c r="E16" s="24"/>
      <c r="F16" s="27"/>
      <c r="G16" s="27"/>
    </row>
    <row r="17" spans="1:8" s="54" customFormat="1" ht="12.75" x14ac:dyDescent="0.25">
      <c r="A17" s="52" t="s">
        <v>120</v>
      </c>
      <c r="B17" s="75">
        <v>0</v>
      </c>
      <c r="C17" s="76">
        <v>0</v>
      </c>
      <c r="E17" s="24"/>
      <c r="F17" s="37"/>
      <c r="G17" s="37"/>
    </row>
    <row r="18" spans="1:8" s="54" customFormat="1" ht="12.75" x14ac:dyDescent="0.2">
      <c r="A18" s="52" t="s">
        <v>108</v>
      </c>
      <c r="B18" s="75">
        <v>0</v>
      </c>
      <c r="C18" s="75">
        <v>0</v>
      </c>
      <c r="E18" s="24"/>
      <c r="F18" s="24"/>
      <c r="G18" s="24"/>
      <c r="H18" s="63"/>
    </row>
    <row r="19" spans="1:8" s="54" customFormat="1" ht="12.75" x14ac:dyDescent="0.25">
      <c r="A19" s="52" t="s">
        <v>303</v>
      </c>
      <c r="B19" s="59">
        <v>962784.18</v>
      </c>
      <c r="C19" s="59">
        <v>971416.07</v>
      </c>
      <c r="E19" s="24"/>
      <c r="F19" s="27"/>
      <c r="G19" s="27"/>
    </row>
    <row r="20" spans="1:8" s="54" customFormat="1" ht="12.75" x14ac:dyDescent="0.25">
      <c r="A20" s="52" t="s">
        <v>121</v>
      </c>
      <c r="B20" s="75">
        <v>0</v>
      </c>
      <c r="C20" s="59">
        <v>0</v>
      </c>
      <c r="E20" s="24"/>
      <c r="F20" s="24"/>
      <c r="G20" s="24"/>
    </row>
    <row r="21" spans="1:8" s="54" customFormat="1" ht="25.5" x14ac:dyDescent="0.25">
      <c r="A21" s="52" t="s">
        <v>109</v>
      </c>
      <c r="B21" s="53">
        <v>3776868.21</v>
      </c>
      <c r="C21" s="59">
        <v>3813463.31</v>
      </c>
      <c r="E21" s="24"/>
      <c r="F21" s="24"/>
      <c r="G21" s="24"/>
    </row>
    <row r="22" spans="1:8" s="54" customFormat="1" ht="25.5" x14ac:dyDescent="0.25">
      <c r="A22" s="52" t="s">
        <v>110</v>
      </c>
      <c r="B22" s="53">
        <v>13679051.460000001</v>
      </c>
      <c r="C22" s="59">
        <v>13599912.57</v>
      </c>
      <c r="E22" s="24"/>
      <c r="F22" s="24"/>
      <c r="G22" s="24"/>
    </row>
    <row r="23" spans="1:8" s="54" customFormat="1" ht="12.75" x14ac:dyDescent="0.25">
      <c r="A23" s="52" t="s">
        <v>111</v>
      </c>
      <c r="B23" s="59">
        <v>245930.18</v>
      </c>
      <c r="C23" s="59">
        <v>249894.22</v>
      </c>
      <c r="E23" s="24"/>
      <c r="F23" s="37"/>
      <c r="G23" s="37"/>
    </row>
    <row r="24" spans="1:8" s="54" customFormat="1" ht="12.75" x14ac:dyDescent="0.2">
      <c r="A24" s="52" t="s">
        <v>112</v>
      </c>
      <c r="B24" s="59">
        <v>350350.97</v>
      </c>
      <c r="C24" s="59">
        <v>361794.74</v>
      </c>
      <c r="E24" s="24"/>
      <c r="F24" s="37"/>
      <c r="G24" s="37"/>
      <c r="H24" s="63"/>
    </row>
    <row r="25" spans="1:8" s="54" customFormat="1" ht="12.75" x14ac:dyDescent="0.2">
      <c r="A25" s="52" t="s">
        <v>313</v>
      </c>
      <c r="B25" s="53">
        <v>5866.62</v>
      </c>
      <c r="C25" s="59">
        <v>5866.62</v>
      </c>
      <c r="E25" s="24"/>
      <c r="F25" s="64"/>
      <c r="G25" s="64"/>
      <c r="H25" s="63"/>
    </row>
    <row r="26" spans="1:8" s="54" customFormat="1" ht="12.75" x14ac:dyDescent="0.2">
      <c r="A26" s="52" t="s">
        <v>314</v>
      </c>
      <c r="B26" s="53">
        <v>642000</v>
      </c>
      <c r="C26" s="59">
        <v>642000</v>
      </c>
      <c r="E26" s="24"/>
      <c r="F26" s="65"/>
      <c r="G26" s="65"/>
      <c r="H26" s="63"/>
    </row>
    <row r="27" spans="1:8" x14ac:dyDescent="0.25">
      <c r="A27" s="9" t="s">
        <v>122</v>
      </c>
      <c r="B27" s="19">
        <v>30504821.259999998</v>
      </c>
      <c r="C27" s="19">
        <v>30756658.5</v>
      </c>
      <c r="E27" s="25"/>
      <c r="F27" s="38"/>
      <c r="G27" s="38"/>
    </row>
    <row r="28" spans="1:8" ht="15" x14ac:dyDescent="0.25">
      <c r="B28" s="10"/>
      <c r="C28" s="54"/>
    </row>
    <row r="29" spans="1:8" x14ac:dyDescent="0.25">
      <c r="A29" s="16" t="s">
        <v>103</v>
      </c>
      <c r="B29" s="17" t="s">
        <v>124</v>
      </c>
      <c r="C29" s="67"/>
    </row>
    <row r="30" spans="1:8" s="54" customFormat="1" ht="12.75" x14ac:dyDescent="0.2">
      <c r="A30" s="52" t="s">
        <v>117</v>
      </c>
      <c r="B30" s="53">
        <v>3087238.0194999999</v>
      </c>
      <c r="C30" s="67"/>
      <c r="E30" s="24"/>
      <c r="F30" s="62"/>
      <c r="G30" s="63"/>
      <c r="H30" s="63"/>
    </row>
    <row r="31" spans="1:8" s="54" customFormat="1" ht="12.75" x14ac:dyDescent="0.2">
      <c r="A31" s="52" t="s">
        <v>125</v>
      </c>
      <c r="B31" s="53">
        <v>4296641</v>
      </c>
      <c r="E31" s="24"/>
      <c r="F31" s="27"/>
      <c r="G31" s="63"/>
      <c r="H31" s="63"/>
    </row>
    <row r="32" spans="1:8" s="54" customFormat="1" ht="25.5" x14ac:dyDescent="0.2">
      <c r="A32" s="52" t="s">
        <v>99</v>
      </c>
      <c r="B32" s="53">
        <v>748769.76</v>
      </c>
      <c r="E32" s="24"/>
      <c r="F32" s="37"/>
      <c r="G32" s="63"/>
      <c r="H32" s="63"/>
    </row>
    <row r="33" spans="1:8" s="54" customFormat="1" ht="12.75" x14ac:dyDescent="0.2">
      <c r="A33" s="52" t="s">
        <v>114</v>
      </c>
      <c r="B33" s="75">
        <v>0</v>
      </c>
      <c r="E33" s="24"/>
      <c r="F33" s="37"/>
      <c r="G33" s="63"/>
      <c r="H33" s="63"/>
    </row>
    <row r="34" spans="1:8" s="54" customFormat="1" ht="12.75" x14ac:dyDescent="0.2">
      <c r="A34" s="52" t="s">
        <v>276</v>
      </c>
      <c r="B34" s="53">
        <v>124794.96</v>
      </c>
      <c r="E34" s="24"/>
      <c r="F34" s="37"/>
      <c r="G34" s="63"/>
      <c r="H34" s="63"/>
    </row>
    <row r="35" spans="1:8" s="54" customFormat="1" ht="12.75" x14ac:dyDescent="0.2">
      <c r="A35" s="52" t="s">
        <v>277</v>
      </c>
      <c r="B35" s="53">
        <v>216558.48</v>
      </c>
      <c r="E35" s="24"/>
      <c r="F35" s="27"/>
      <c r="G35" s="63"/>
      <c r="H35" s="63"/>
    </row>
    <row r="36" spans="1:8" s="54" customFormat="1" ht="12.75" x14ac:dyDescent="0.2">
      <c r="A36" s="52" t="s">
        <v>278</v>
      </c>
      <c r="B36" s="53">
        <v>1873943.55</v>
      </c>
      <c r="E36" s="24"/>
      <c r="F36" s="27"/>
      <c r="G36" s="63"/>
      <c r="H36" s="63"/>
    </row>
    <row r="37" spans="1:8" s="54" customFormat="1" ht="12.75" x14ac:dyDescent="0.2">
      <c r="A37" s="52" t="s">
        <v>102</v>
      </c>
      <c r="B37" s="53">
        <v>0</v>
      </c>
      <c r="E37" s="24"/>
      <c r="F37" s="24"/>
      <c r="G37" s="63"/>
      <c r="H37" s="63"/>
    </row>
    <row r="38" spans="1:8" s="54" customFormat="1" ht="12.75" x14ac:dyDescent="0.2">
      <c r="A38" s="52" t="s">
        <v>279</v>
      </c>
      <c r="B38" s="53">
        <v>1318299.7</v>
      </c>
      <c r="E38" s="24"/>
      <c r="F38" s="37"/>
      <c r="G38" s="63"/>
      <c r="H38" s="63"/>
    </row>
    <row r="39" spans="1:8" s="54" customFormat="1" ht="12.75" x14ac:dyDescent="0.2">
      <c r="A39" s="52" t="s">
        <v>280</v>
      </c>
      <c r="B39" s="75">
        <v>0</v>
      </c>
      <c r="E39" s="24"/>
      <c r="F39" s="24"/>
      <c r="G39" s="63"/>
      <c r="H39" s="63"/>
    </row>
    <row r="40" spans="1:8" s="54" customFormat="1" ht="12.75" x14ac:dyDescent="0.2">
      <c r="A40" s="56" t="s">
        <v>281</v>
      </c>
      <c r="B40" s="75">
        <v>0</v>
      </c>
      <c r="E40" s="24"/>
      <c r="F40" s="24"/>
      <c r="G40" s="63"/>
      <c r="H40" s="63"/>
    </row>
    <row r="41" spans="1:8" s="54" customFormat="1" ht="12.75" x14ac:dyDescent="0.2">
      <c r="A41" s="52" t="s">
        <v>302</v>
      </c>
      <c r="B41" s="53">
        <v>964668.51</v>
      </c>
      <c r="E41" s="24"/>
      <c r="F41" s="24"/>
      <c r="G41" s="63"/>
      <c r="H41" s="63"/>
    </row>
    <row r="42" spans="1:8" s="54" customFormat="1" ht="25.5" x14ac:dyDescent="0.2">
      <c r="A42" s="52" t="s">
        <v>304</v>
      </c>
      <c r="B42" s="53">
        <v>4215614.42</v>
      </c>
      <c r="E42" s="24"/>
      <c r="F42" s="24"/>
      <c r="G42" s="63"/>
      <c r="H42" s="63"/>
    </row>
    <row r="43" spans="1:8" s="54" customFormat="1" ht="12.75" x14ac:dyDescent="0.25">
      <c r="A43" s="58" t="s">
        <v>115</v>
      </c>
      <c r="B43" s="55">
        <v>211225.43</v>
      </c>
      <c r="E43" s="24"/>
      <c r="F43" s="24"/>
    </row>
    <row r="44" spans="1:8" s="54" customFormat="1" ht="12.75" x14ac:dyDescent="0.2">
      <c r="A44" s="58" t="s">
        <v>127</v>
      </c>
      <c r="B44" s="55">
        <v>341409.01999999996</v>
      </c>
      <c r="F44" s="64"/>
      <c r="H44" s="63"/>
    </row>
    <row r="45" spans="1:8" s="54" customFormat="1" ht="12.75" x14ac:dyDescent="0.2">
      <c r="A45" s="52" t="s">
        <v>305</v>
      </c>
      <c r="B45" s="53">
        <v>13160649.82</v>
      </c>
      <c r="E45" s="24"/>
      <c r="F45" s="24"/>
      <c r="H45" s="63"/>
    </row>
    <row r="46" spans="1:8" s="54" customFormat="1" ht="12.75" x14ac:dyDescent="0.2">
      <c r="A46" s="58" t="s">
        <v>306</v>
      </c>
      <c r="B46" s="55">
        <v>448725.5</v>
      </c>
      <c r="F46" s="24"/>
      <c r="H46" s="63"/>
    </row>
    <row r="47" spans="1:8" s="54" customFormat="1" ht="12.75" x14ac:dyDescent="0.2">
      <c r="A47" s="52" t="s">
        <v>307</v>
      </c>
      <c r="B47" s="53">
        <v>306495.11</v>
      </c>
      <c r="E47" s="24"/>
      <c r="F47" s="24"/>
      <c r="G47" s="63"/>
      <c r="H47" s="63"/>
    </row>
    <row r="48" spans="1:8" s="54" customFormat="1" ht="12.75" x14ac:dyDescent="0.2">
      <c r="A48" s="56" t="s">
        <v>308</v>
      </c>
      <c r="B48" s="57">
        <v>0</v>
      </c>
      <c r="E48" s="24"/>
      <c r="F48" s="24"/>
      <c r="G48" s="63"/>
      <c r="H48" s="63"/>
    </row>
    <row r="49" spans="1:8" s="54" customFormat="1" ht="12.75" x14ac:dyDescent="0.2">
      <c r="A49" s="52" t="s">
        <v>309</v>
      </c>
      <c r="B49" s="53">
        <v>0</v>
      </c>
      <c r="E49" s="24"/>
      <c r="F49" s="27"/>
      <c r="H49" s="63"/>
    </row>
    <row r="50" spans="1:8" s="54" customFormat="1" ht="12.75" x14ac:dyDescent="0.2">
      <c r="A50" s="56" t="s">
        <v>310</v>
      </c>
      <c r="B50" s="53">
        <v>642000</v>
      </c>
      <c r="E50" s="24"/>
      <c r="F50" s="65"/>
      <c r="G50" s="63"/>
      <c r="H50" s="63"/>
    </row>
    <row r="51" spans="1:8" s="54" customFormat="1" ht="25.5" x14ac:dyDescent="0.2">
      <c r="A51" s="52" t="s">
        <v>311</v>
      </c>
      <c r="B51" s="75">
        <v>0</v>
      </c>
      <c r="E51" s="24"/>
      <c r="F51" s="24"/>
      <c r="G51" s="63"/>
      <c r="H51" s="63"/>
    </row>
    <row r="52" spans="1:8" x14ac:dyDescent="0.25">
      <c r="A52" s="9" t="s">
        <v>126</v>
      </c>
      <c r="B52" s="18">
        <v>30955673.329500001</v>
      </c>
      <c r="E52" s="31"/>
      <c r="F52" s="39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v>-199014.82950000092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pageSetUpPr fitToPage="1"/>
  </sheetPr>
  <dimension ref="A1:H54"/>
  <sheetViews>
    <sheetView zoomScaleNormal="100" workbookViewId="0">
      <pane ySplit="3" topLeftCell="A37" activePane="bottomLeft" state="frozen"/>
      <selection activeCell="B38" sqref="B38"/>
      <selection pane="bottomLeft" activeCell="B38" sqref="B38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7" t="s">
        <v>312</v>
      </c>
      <c r="B1" s="157"/>
      <c r="C1" s="157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161" t="s">
        <v>30</v>
      </c>
      <c r="B3" s="161"/>
      <c r="C3" s="161"/>
      <c r="D3" s="15"/>
      <c r="E3" s="1" t="s">
        <v>91</v>
      </c>
      <c r="F3" s="12"/>
    </row>
    <row r="4" spans="1:8" ht="6" customHeight="1" x14ac:dyDescent="0.25"/>
    <row r="5" spans="1:8" x14ac:dyDescent="0.25">
      <c r="A5" s="155" t="s">
        <v>103</v>
      </c>
      <c r="B5" s="159" t="s">
        <v>123</v>
      </c>
      <c r="C5" s="160"/>
      <c r="E5" s="5"/>
      <c r="F5" s="6"/>
    </row>
    <row r="6" spans="1:8" x14ac:dyDescent="0.25">
      <c r="A6" s="156"/>
      <c r="B6" s="16" t="s">
        <v>97</v>
      </c>
      <c r="C6" s="16" t="s">
        <v>98</v>
      </c>
      <c r="E6" s="5"/>
      <c r="F6" s="6"/>
    </row>
    <row r="7" spans="1:8" s="54" customFormat="1" ht="12.75" x14ac:dyDescent="0.2">
      <c r="A7" s="52" t="s">
        <v>117</v>
      </c>
      <c r="B7" s="53">
        <v>891640.2</v>
      </c>
      <c r="C7" s="59">
        <v>924927.42</v>
      </c>
      <c r="E7" s="24"/>
      <c r="F7" s="27"/>
      <c r="G7" s="27"/>
      <c r="H7" s="63"/>
    </row>
    <row r="8" spans="1:8" s="54" customFormat="1" ht="25.5" x14ac:dyDescent="0.2">
      <c r="A8" s="52" t="s">
        <v>106</v>
      </c>
      <c r="B8" s="53">
        <v>241615.35</v>
      </c>
      <c r="C8" s="59">
        <v>236212.35</v>
      </c>
      <c r="E8" s="24"/>
      <c r="F8" s="24"/>
      <c r="G8" s="24"/>
      <c r="H8" s="63"/>
    </row>
    <row r="9" spans="1:8" s="54" customFormat="1" ht="12.75" x14ac:dyDescent="0.25">
      <c r="A9" s="52" t="s">
        <v>118</v>
      </c>
      <c r="B9" s="59">
        <v>695501.52</v>
      </c>
      <c r="C9" s="59">
        <v>681460.79</v>
      </c>
      <c r="E9" s="24"/>
      <c r="F9" s="27"/>
      <c r="G9" s="27"/>
    </row>
    <row r="10" spans="1:8" s="54" customFormat="1" ht="25.5" x14ac:dyDescent="0.2">
      <c r="A10" s="52" t="s">
        <v>113</v>
      </c>
      <c r="B10" s="53">
        <v>242032.8</v>
      </c>
      <c r="C10" s="59">
        <v>234598.77</v>
      </c>
      <c r="E10" s="24"/>
      <c r="F10" s="27"/>
      <c r="G10" s="27"/>
      <c r="H10" s="63"/>
    </row>
    <row r="11" spans="1:8" s="54" customFormat="1" ht="12.75" x14ac:dyDescent="0.2">
      <c r="A11" s="52" t="s">
        <v>104</v>
      </c>
      <c r="B11" s="75">
        <v>0</v>
      </c>
      <c r="C11" s="75">
        <v>0</v>
      </c>
      <c r="E11" s="24"/>
      <c r="F11" s="24"/>
      <c r="G11" s="24"/>
      <c r="H11" s="63"/>
    </row>
    <row r="12" spans="1:8" s="54" customFormat="1" ht="12.75" x14ac:dyDescent="0.2">
      <c r="A12" s="52" t="s">
        <v>100</v>
      </c>
      <c r="B12" s="53">
        <v>37151.879999999997</v>
      </c>
      <c r="C12" s="59">
        <v>36485.26</v>
      </c>
      <c r="E12" s="24"/>
      <c r="F12" s="27"/>
      <c r="G12" s="27"/>
      <c r="H12" s="63"/>
    </row>
    <row r="13" spans="1:8" s="54" customFormat="1" ht="12.75" x14ac:dyDescent="0.2">
      <c r="A13" s="52" t="s">
        <v>101</v>
      </c>
      <c r="B13" s="53">
        <v>43707.72</v>
      </c>
      <c r="C13" s="59">
        <v>42852.480000000003</v>
      </c>
      <c r="E13" s="24"/>
      <c r="F13" s="27"/>
      <c r="G13" s="27"/>
      <c r="H13" s="63"/>
    </row>
    <row r="14" spans="1:8" s="54" customFormat="1" ht="12.75" x14ac:dyDescent="0.2">
      <c r="A14" s="52" t="s">
        <v>105</v>
      </c>
      <c r="B14" s="53">
        <v>621516.06000000006</v>
      </c>
      <c r="C14" s="59">
        <v>578752.35</v>
      </c>
      <c r="E14" s="24"/>
      <c r="F14" s="27"/>
      <c r="G14" s="27"/>
      <c r="H14" s="63"/>
    </row>
    <row r="15" spans="1:8" s="54" customFormat="1" ht="12.75" x14ac:dyDescent="0.25">
      <c r="A15" s="52" t="s">
        <v>119</v>
      </c>
      <c r="B15" s="59">
        <v>0</v>
      </c>
      <c r="C15" s="59">
        <v>0</v>
      </c>
      <c r="E15" s="24"/>
      <c r="F15" s="24"/>
      <c r="G15" s="24"/>
    </row>
    <row r="16" spans="1:8" s="54" customFormat="1" ht="12.75" x14ac:dyDescent="0.25">
      <c r="A16" s="52" t="s">
        <v>107</v>
      </c>
      <c r="B16" s="59">
        <v>427792.56</v>
      </c>
      <c r="C16" s="59">
        <v>414644.45</v>
      </c>
      <c r="E16" s="24"/>
      <c r="F16" s="27"/>
      <c r="G16" s="27"/>
    </row>
    <row r="17" spans="1:8" s="54" customFormat="1" ht="12.75" x14ac:dyDescent="0.25">
      <c r="A17" s="52" t="s">
        <v>120</v>
      </c>
      <c r="B17" s="75">
        <v>0</v>
      </c>
      <c r="C17" s="76">
        <v>0</v>
      </c>
      <c r="E17" s="24"/>
      <c r="F17" s="37"/>
      <c r="G17" s="37"/>
    </row>
    <row r="18" spans="1:8" s="54" customFormat="1" ht="12.75" x14ac:dyDescent="0.2">
      <c r="A18" s="52" t="s">
        <v>108</v>
      </c>
      <c r="B18" s="75">
        <v>0</v>
      </c>
      <c r="C18" s="75">
        <v>0</v>
      </c>
      <c r="E18" s="24"/>
      <c r="F18" s="24"/>
      <c r="G18" s="24"/>
      <c r="H18" s="63"/>
    </row>
    <row r="19" spans="1:8" s="54" customFormat="1" ht="12.75" x14ac:dyDescent="0.25">
      <c r="A19" s="52" t="s">
        <v>303</v>
      </c>
      <c r="B19" s="59">
        <v>326225.71999999997</v>
      </c>
      <c r="C19" s="59">
        <v>321082.28000000003</v>
      </c>
      <c r="E19" s="24"/>
      <c r="F19" s="27"/>
      <c r="G19" s="27"/>
    </row>
    <row r="20" spans="1:8" s="54" customFormat="1" ht="12.75" x14ac:dyDescent="0.25">
      <c r="A20" s="52" t="s">
        <v>121</v>
      </c>
      <c r="B20" s="75">
        <v>0</v>
      </c>
      <c r="C20" s="59">
        <v>0</v>
      </c>
      <c r="E20" s="24"/>
      <c r="F20" s="24"/>
      <c r="G20" s="24"/>
    </row>
    <row r="21" spans="1:8" s="54" customFormat="1" ht="25.5" x14ac:dyDescent="0.25">
      <c r="A21" s="52" t="s">
        <v>109</v>
      </c>
      <c r="B21" s="53">
        <v>1252363.21</v>
      </c>
      <c r="C21" s="59">
        <v>1105192.57</v>
      </c>
      <c r="E21" s="24"/>
      <c r="F21" s="24"/>
      <c r="G21" s="24"/>
    </row>
    <row r="22" spans="1:8" s="54" customFormat="1" ht="25.5" x14ac:dyDescent="0.25">
      <c r="A22" s="52" t="s">
        <v>110</v>
      </c>
      <c r="B22" s="53">
        <v>3672349.34</v>
      </c>
      <c r="C22" s="59">
        <v>3442753.06</v>
      </c>
      <c r="E22" s="24"/>
      <c r="F22" s="24"/>
      <c r="G22" s="24"/>
    </row>
    <row r="23" spans="1:8" s="54" customFormat="1" ht="12.75" x14ac:dyDescent="0.25">
      <c r="A23" s="52" t="s">
        <v>111</v>
      </c>
      <c r="B23" s="59">
        <v>73211.520000000004</v>
      </c>
      <c r="C23" s="59">
        <v>71821.83</v>
      </c>
      <c r="E23" s="24"/>
      <c r="F23" s="37"/>
      <c r="G23" s="37"/>
    </row>
    <row r="24" spans="1:8" s="54" customFormat="1" ht="12.75" x14ac:dyDescent="0.2">
      <c r="A24" s="52" t="s">
        <v>112</v>
      </c>
      <c r="B24" s="59">
        <v>250772.98</v>
      </c>
      <c r="C24" s="59">
        <v>131197.99</v>
      </c>
      <c r="E24" s="24"/>
      <c r="F24" s="37"/>
      <c r="G24" s="37"/>
      <c r="H24" s="63"/>
    </row>
    <row r="25" spans="1:8" s="54" customFormat="1" ht="12.75" x14ac:dyDescent="0.2">
      <c r="A25" s="52" t="s">
        <v>313</v>
      </c>
      <c r="B25" s="53">
        <v>0</v>
      </c>
      <c r="C25" s="59">
        <v>0</v>
      </c>
      <c r="E25" s="24"/>
      <c r="F25" s="64"/>
      <c r="G25" s="64"/>
      <c r="H25" s="63"/>
    </row>
    <row r="26" spans="1:8" s="54" customFormat="1" ht="12.75" x14ac:dyDescent="0.2">
      <c r="A26" s="52" t="s">
        <v>314</v>
      </c>
      <c r="B26" s="53">
        <v>108000</v>
      </c>
      <c r="C26" s="59">
        <v>108000</v>
      </c>
      <c r="E26" s="24"/>
      <c r="F26" s="65"/>
      <c r="G26" s="65"/>
      <c r="H26" s="63"/>
    </row>
    <row r="27" spans="1:8" x14ac:dyDescent="0.25">
      <c r="A27" s="9" t="s">
        <v>122</v>
      </c>
      <c r="B27" s="19">
        <v>8883880.8599999994</v>
      </c>
      <c r="C27" s="19">
        <v>8329981.6000000015</v>
      </c>
      <c r="E27" s="25"/>
      <c r="F27" s="38"/>
      <c r="G27" s="38"/>
    </row>
    <row r="28" spans="1:8" ht="15" x14ac:dyDescent="0.25">
      <c r="B28" s="10"/>
      <c r="C28" s="54"/>
    </row>
    <row r="29" spans="1:8" x14ac:dyDescent="0.25">
      <c r="A29" s="16" t="s">
        <v>103</v>
      </c>
      <c r="B29" s="17" t="s">
        <v>124</v>
      </c>
      <c r="C29" s="67"/>
    </row>
    <row r="30" spans="1:8" s="54" customFormat="1" ht="12.75" x14ac:dyDescent="0.2">
      <c r="A30" s="52" t="s">
        <v>117</v>
      </c>
      <c r="B30" s="53">
        <v>974877.85979999998</v>
      </c>
      <c r="C30" s="67"/>
      <c r="E30" s="24"/>
      <c r="F30" s="62"/>
      <c r="G30" s="63"/>
      <c r="H30" s="63"/>
    </row>
    <row r="31" spans="1:8" s="54" customFormat="1" ht="12.75" x14ac:dyDescent="0.2">
      <c r="A31" s="52" t="s">
        <v>125</v>
      </c>
      <c r="B31" s="53">
        <v>609880</v>
      </c>
      <c r="E31" s="24"/>
      <c r="F31" s="27"/>
      <c r="G31" s="63"/>
      <c r="H31" s="63"/>
    </row>
    <row r="32" spans="1:8" s="54" customFormat="1" ht="25.5" x14ac:dyDescent="0.2">
      <c r="A32" s="52" t="s">
        <v>99</v>
      </c>
      <c r="B32" s="53">
        <v>242037.48</v>
      </c>
      <c r="E32" s="24"/>
      <c r="F32" s="37"/>
      <c r="G32" s="63"/>
      <c r="H32" s="63"/>
    </row>
    <row r="33" spans="1:8" s="54" customFormat="1" ht="12.75" x14ac:dyDescent="0.2">
      <c r="A33" s="52" t="s">
        <v>114</v>
      </c>
      <c r="B33" s="75">
        <v>0</v>
      </c>
      <c r="E33" s="24"/>
      <c r="F33" s="37"/>
      <c r="G33" s="63"/>
      <c r="H33" s="63"/>
    </row>
    <row r="34" spans="1:8" s="54" customFormat="1" ht="12.75" x14ac:dyDescent="0.2">
      <c r="A34" s="52" t="s">
        <v>276</v>
      </c>
      <c r="B34" s="53">
        <v>37152.480000000003</v>
      </c>
      <c r="E34" s="24"/>
      <c r="F34" s="37"/>
      <c r="G34" s="63"/>
      <c r="H34" s="63"/>
    </row>
    <row r="35" spans="1:8" s="54" customFormat="1" ht="12.75" x14ac:dyDescent="0.2">
      <c r="A35" s="52" t="s">
        <v>277</v>
      </c>
      <c r="B35" s="53">
        <v>104469.72</v>
      </c>
      <c r="E35" s="24"/>
      <c r="F35" s="27"/>
      <c r="G35" s="63"/>
      <c r="H35" s="63"/>
    </row>
    <row r="36" spans="1:8" s="54" customFormat="1" ht="12.75" x14ac:dyDescent="0.2">
      <c r="A36" s="52" t="s">
        <v>278</v>
      </c>
      <c r="B36" s="53">
        <v>585020.41</v>
      </c>
      <c r="E36" s="24"/>
      <c r="F36" s="27"/>
      <c r="G36" s="63"/>
      <c r="H36" s="63"/>
    </row>
    <row r="37" spans="1:8" s="54" customFormat="1" ht="12.75" x14ac:dyDescent="0.2">
      <c r="A37" s="52" t="s">
        <v>102</v>
      </c>
      <c r="B37" s="53">
        <v>0</v>
      </c>
      <c r="E37" s="24"/>
      <c r="F37" s="24"/>
      <c r="G37" s="63"/>
      <c r="H37" s="63"/>
    </row>
    <row r="38" spans="1:8" s="54" customFormat="1" ht="12.75" x14ac:dyDescent="0.2">
      <c r="A38" s="52" t="s">
        <v>279</v>
      </c>
      <c r="B38" s="53">
        <v>427799.88</v>
      </c>
      <c r="E38" s="24"/>
      <c r="F38" s="37"/>
      <c r="G38" s="63"/>
      <c r="H38" s="63"/>
    </row>
    <row r="39" spans="1:8" s="54" customFormat="1" ht="12.75" x14ac:dyDescent="0.2">
      <c r="A39" s="52" t="s">
        <v>280</v>
      </c>
      <c r="B39" s="75">
        <v>0</v>
      </c>
      <c r="E39" s="24"/>
      <c r="F39" s="24"/>
      <c r="G39" s="63"/>
      <c r="H39" s="63"/>
    </row>
    <row r="40" spans="1:8" s="54" customFormat="1" ht="12.75" x14ac:dyDescent="0.2">
      <c r="A40" s="56" t="s">
        <v>281</v>
      </c>
      <c r="B40" s="75">
        <v>0</v>
      </c>
      <c r="E40" s="24"/>
      <c r="F40" s="24"/>
      <c r="G40" s="63"/>
      <c r="H40" s="63"/>
    </row>
    <row r="41" spans="1:8" s="54" customFormat="1" ht="12.75" x14ac:dyDescent="0.2">
      <c r="A41" s="52" t="s">
        <v>302</v>
      </c>
      <c r="B41" s="53">
        <v>326223.17</v>
      </c>
      <c r="E41" s="24"/>
      <c r="F41" s="24"/>
      <c r="G41" s="63"/>
      <c r="H41" s="63"/>
    </row>
    <row r="42" spans="1:8" s="54" customFormat="1" ht="25.5" x14ac:dyDescent="0.2">
      <c r="A42" s="52" t="s">
        <v>304</v>
      </c>
      <c r="B42" s="53">
        <v>1377980.25</v>
      </c>
      <c r="E42" s="24"/>
      <c r="F42" s="24"/>
      <c r="G42" s="63"/>
      <c r="H42" s="63"/>
    </row>
    <row r="43" spans="1:8" s="54" customFormat="1" ht="12.75" x14ac:dyDescent="0.25">
      <c r="A43" s="58" t="s">
        <v>115</v>
      </c>
      <c r="B43" s="55">
        <v>50928.77</v>
      </c>
      <c r="E43" s="24"/>
      <c r="F43" s="24"/>
    </row>
    <row r="44" spans="1:8" s="54" customFormat="1" ht="12.75" x14ac:dyDescent="0.2">
      <c r="A44" s="58" t="s">
        <v>127</v>
      </c>
      <c r="B44" s="55">
        <v>82401.200000000012</v>
      </c>
      <c r="F44" s="64"/>
      <c r="H44" s="63"/>
    </row>
    <row r="45" spans="1:8" s="54" customFormat="1" ht="12.75" x14ac:dyDescent="0.2">
      <c r="A45" s="52" t="s">
        <v>305</v>
      </c>
      <c r="B45" s="53">
        <v>3276600.82</v>
      </c>
      <c r="E45" s="24"/>
      <c r="F45" s="24"/>
      <c r="H45" s="63"/>
    </row>
    <row r="46" spans="1:8" s="54" customFormat="1" ht="12.75" x14ac:dyDescent="0.2">
      <c r="A46" s="58" t="s">
        <v>306</v>
      </c>
      <c r="B46" s="55">
        <v>108285.37999999999</v>
      </c>
      <c r="F46" s="24"/>
      <c r="H46" s="63"/>
    </row>
    <row r="47" spans="1:8" s="54" customFormat="1" ht="12.75" x14ac:dyDescent="0.2">
      <c r="A47" s="52" t="s">
        <v>307</v>
      </c>
      <c r="B47" s="53">
        <v>149072.76</v>
      </c>
      <c r="E47" s="24"/>
      <c r="F47" s="24"/>
      <c r="G47" s="63"/>
      <c r="H47" s="63"/>
    </row>
    <row r="48" spans="1:8" s="54" customFormat="1" ht="12.75" x14ac:dyDescent="0.2">
      <c r="A48" s="56" t="s">
        <v>308</v>
      </c>
      <c r="B48" s="57">
        <v>0</v>
      </c>
      <c r="E48" s="24"/>
      <c r="F48" s="24"/>
      <c r="G48" s="63"/>
      <c r="H48" s="63"/>
    </row>
    <row r="49" spans="1:8" s="54" customFormat="1" ht="12.75" x14ac:dyDescent="0.2">
      <c r="A49" s="52" t="s">
        <v>309</v>
      </c>
      <c r="B49" s="53">
        <v>0</v>
      </c>
      <c r="E49" s="24"/>
      <c r="F49" s="24"/>
      <c r="H49" s="63"/>
    </row>
    <row r="50" spans="1:8" s="54" customFormat="1" ht="12.75" x14ac:dyDescent="0.2">
      <c r="A50" s="56" t="s">
        <v>310</v>
      </c>
      <c r="B50" s="53">
        <v>108000</v>
      </c>
      <c r="E50" s="24"/>
      <c r="F50" s="65"/>
      <c r="G50" s="63"/>
      <c r="H50" s="63"/>
    </row>
    <row r="51" spans="1:8" s="54" customFormat="1" ht="25.5" x14ac:dyDescent="0.2">
      <c r="A51" s="52" t="s">
        <v>311</v>
      </c>
      <c r="B51" s="75">
        <v>0</v>
      </c>
      <c r="E51" s="24"/>
      <c r="F51" s="24"/>
      <c r="G51" s="63"/>
      <c r="H51" s="63"/>
    </row>
    <row r="52" spans="1:8" x14ac:dyDescent="0.25">
      <c r="A52" s="9" t="s">
        <v>126</v>
      </c>
      <c r="B52" s="18">
        <v>8219114.8298000004</v>
      </c>
      <c r="E52" s="31"/>
      <c r="F52" s="39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v>110866.77020000108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pageSetUpPr fitToPage="1"/>
  </sheetPr>
  <dimension ref="A1:H54"/>
  <sheetViews>
    <sheetView zoomScaleNormal="100" workbookViewId="0">
      <pane ySplit="3" topLeftCell="A40" activePane="bottomLeft" state="frozen"/>
      <selection activeCell="B38" sqref="B38"/>
      <selection pane="bottomLeft" activeCell="B38" sqref="B38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7" t="s">
        <v>312</v>
      </c>
      <c r="B1" s="157"/>
      <c r="C1" s="157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161" t="s">
        <v>31</v>
      </c>
      <c r="B3" s="161"/>
      <c r="C3" s="161"/>
      <c r="D3" s="15"/>
      <c r="E3" s="1" t="s">
        <v>91</v>
      </c>
      <c r="F3" s="12"/>
    </row>
    <row r="4" spans="1:8" ht="6" customHeight="1" x14ac:dyDescent="0.25"/>
    <row r="5" spans="1:8" x14ac:dyDescent="0.25">
      <c r="A5" s="155" t="s">
        <v>103</v>
      </c>
      <c r="B5" s="159" t="s">
        <v>123</v>
      </c>
      <c r="C5" s="160"/>
      <c r="E5" s="5"/>
      <c r="F5" s="6"/>
    </row>
    <row r="6" spans="1:8" x14ac:dyDescent="0.25">
      <c r="A6" s="156"/>
      <c r="B6" s="16" t="s">
        <v>97</v>
      </c>
      <c r="C6" s="16" t="s">
        <v>98</v>
      </c>
      <c r="E6" s="5"/>
      <c r="F6" s="6"/>
    </row>
    <row r="7" spans="1:8" s="54" customFormat="1" ht="12.75" x14ac:dyDescent="0.2">
      <c r="A7" s="52" t="s">
        <v>117</v>
      </c>
      <c r="B7" s="53">
        <v>4168307.05</v>
      </c>
      <c r="C7" s="59">
        <v>4236271.08</v>
      </c>
      <c r="E7" s="24"/>
      <c r="F7" s="27"/>
      <c r="G7" s="27"/>
      <c r="H7" s="63"/>
    </row>
    <row r="8" spans="1:8" s="54" customFormat="1" ht="25.5" x14ac:dyDescent="0.2">
      <c r="A8" s="52" t="s">
        <v>106</v>
      </c>
      <c r="B8" s="53">
        <v>1185291.71</v>
      </c>
      <c r="C8" s="59">
        <v>1155668.24</v>
      </c>
      <c r="E8" s="24"/>
      <c r="F8" s="24"/>
      <c r="G8" s="24"/>
      <c r="H8" s="63"/>
    </row>
    <row r="9" spans="1:8" s="54" customFormat="1" ht="12.75" x14ac:dyDescent="0.25">
      <c r="A9" s="52" t="s">
        <v>118</v>
      </c>
      <c r="B9" s="59">
        <v>3250506.09</v>
      </c>
      <c r="C9" s="59">
        <v>3152425.52</v>
      </c>
      <c r="E9" s="24"/>
      <c r="F9" s="27"/>
      <c r="G9" s="27"/>
    </row>
    <row r="10" spans="1:8" s="54" customFormat="1" ht="25.5" x14ac:dyDescent="0.2">
      <c r="A10" s="52" t="s">
        <v>113</v>
      </c>
      <c r="B10" s="53">
        <v>1131104.68</v>
      </c>
      <c r="C10" s="59">
        <v>1086231.5</v>
      </c>
      <c r="E10" s="24"/>
      <c r="F10" s="27"/>
      <c r="G10" s="27"/>
      <c r="H10" s="63"/>
    </row>
    <row r="11" spans="1:8" s="54" customFormat="1" ht="12.75" x14ac:dyDescent="0.2">
      <c r="A11" s="52" t="s">
        <v>104</v>
      </c>
      <c r="B11" s="75">
        <v>0</v>
      </c>
      <c r="C11" s="75">
        <v>0</v>
      </c>
      <c r="E11" s="24"/>
      <c r="F11" s="24"/>
      <c r="G11" s="24"/>
      <c r="H11" s="63"/>
    </row>
    <row r="12" spans="1:8" s="54" customFormat="1" ht="12.75" x14ac:dyDescent="0.2">
      <c r="A12" s="52" t="s">
        <v>100</v>
      </c>
      <c r="B12" s="53">
        <v>173632.21</v>
      </c>
      <c r="C12" s="59">
        <v>169614.69</v>
      </c>
      <c r="E12" s="24"/>
      <c r="F12" s="27"/>
      <c r="G12" s="27"/>
      <c r="H12" s="63"/>
    </row>
    <row r="13" spans="1:8" s="54" customFormat="1" ht="12.75" x14ac:dyDescent="0.2">
      <c r="A13" s="52" t="s">
        <v>101</v>
      </c>
      <c r="B13" s="53">
        <v>204260.48000000001</v>
      </c>
      <c r="C13" s="59">
        <v>198919.63</v>
      </c>
      <c r="E13" s="24"/>
      <c r="F13" s="27"/>
      <c r="G13" s="27"/>
      <c r="H13" s="63"/>
    </row>
    <row r="14" spans="1:8" s="54" customFormat="1" ht="12.75" x14ac:dyDescent="0.2">
      <c r="A14" s="52" t="s">
        <v>105</v>
      </c>
      <c r="B14" s="53">
        <v>2486672.65</v>
      </c>
      <c r="C14" s="59">
        <v>2358346.85</v>
      </c>
      <c r="E14" s="24"/>
      <c r="F14" s="27"/>
      <c r="G14" s="27"/>
      <c r="H14" s="63"/>
    </row>
    <row r="15" spans="1:8" s="54" customFormat="1" ht="12.75" x14ac:dyDescent="0.25">
      <c r="A15" s="52" t="s">
        <v>119</v>
      </c>
      <c r="B15" s="59">
        <v>543215.52</v>
      </c>
      <c r="C15" s="59">
        <v>488135.52</v>
      </c>
      <c r="E15" s="24"/>
      <c r="F15" s="27"/>
      <c r="G15" s="27"/>
    </row>
    <row r="16" spans="1:8" s="54" customFormat="1" ht="12.75" x14ac:dyDescent="0.25">
      <c r="A16" s="52" t="s">
        <v>107</v>
      </c>
      <c r="B16" s="59">
        <v>1999223</v>
      </c>
      <c r="C16" s="59">
        <v>1916128.87</v>
      </c>
      <c r="E16" s="24"/>
      <c r="F16" s="27"/>
      <c r="G16" s="27"/>
    </row>
    <row r="17" spans="1:8" s="54" customFormat="1" ht="12.75" x14ac:dyDescent="0.25">
      <c r="A17" s="52" t="s">
        <v>120</v>
      </c>
      <c r="B17" s="75">
        <v>0</v>
      </c>
      <c r="C17" s="76">
        <v>0</v>
      </c>
      <c r="E17" s="24"/>
      <c r="F17" s="37"/>
      <c r="G17" s="37"/>
    </row>
    <row r="18" spans="1:8" s="54" customFormat="1" ht="12.75" x14ac:dyDescent="0.2">
      <c r="A18" s="52" t="s">
        <v>108</v>
      </c>
      <c r="B18" s="75">
        <v>0</v>
      </c>
      <c r="C18" s="75">
        <v>0</v>
      </c>
      <c r="E18" s="24"/>
      <c r="F18" s="24"/>
      <c r="G18" s="24"/>
      <c r="H18" s="63"/>
    </row>
    <row r="19" spans="1:8" s="54" customFormat="1" ht="12.75" x14ac:dyDescent="0.25">
      <c r="A19" s="52" t="s">
        <v>303</v>
      </c>
      <c r="B19" s="59">
        <v>1417692.85</v>
      </c>
      <c r="C19" s="59">
        <v>1355545.51</v>
      </c>
      <c r="E19" s="24"/>
      <c r="F19" s="27"/>
      <c r="G19" s="27"/>
    </row>
    <row r="20" spans="1:8" s="54" customFormat="1" ht="12.75" x14ac:dyDescent="0.25">
      <c r="A20" s="52" t="s">
        <v>121</v>
      </c>
      <c r="B20" s="75">
        <v>0</v>
      </c>
      <c r="C20" s="59">
        <v>0</v>
      </c>
      <c r="E20" s="24"/>
      <c r="F20" s="24"/>
      <c r="G20" s="24"/>
    </row>
    <row r="21" spans="1:8" s="54" customFormat="1" ht="25.5" x14ac:dyDescent="0.25">
      <c r="A21" s="52" t="s">
        <v>109</v>
      </c>
      <c r="B21" s="53">
        <v>5736403.3300000001</v>
      </c>
      <c r="C21" s="59">
        <v>5259747.05</v>
      </c>
      <c r="E21" s="24"/>
      <c r="F21" s="24"/>
      <c r="G21" s="24"/>
    </row>
    <row r="22" spans="1:8" s="54" customFormat="1" ht="25.5" x14ac:dyDescent="0.25">
      <c r="A22" s="52" t="s">
        <v>110</v>
      </c>
      <c r="B22" s="53">
        <v>19504573.899999999</v>
      </c>
      <c r="C22" s="59">
        <v>18179465.109999999</v>
      </c>
      <c r="E22" s="24"/>
      <c r="F22" s="24"/>
      <c r="G22" s="24"/>
    </row>
    <row r="23" spans="1:8" s="54" customFormat="1" ht="12.75" x14ac:dyDescent="0.25">
      <c r="A23" s="52" t="s">
        <v>111</v>
      </c>
      <c r="B23" s="59">
        <v>342164.06</v>
      </c>
      <c r="C23" s="59">
        <v>333157.06</v>
      </c>
      <c r="E23" s="24"/>
      <c r="F23" s="37"/>
      <c r="G23" s="37"/>
    </row>
    <row r="24" spans="1:8" s="54" customFormat="1" ht="12.75" x14ac:dyDescent="0.2">
      <c r="A24" s="52" t="s">
        <v>112</v>
      </c>
      <c r="B24" s="59">
        <v>663666.82999999996</v>
      </c>
      <c r="C24" s="59">
        <v>453101</v>
      </c>
      <c r="E24" s="24"/>
      <c r="F24" s="37"/>
      <c r="G24" s="37"/>
      <c r="H24" s="63"/>
    </row>
    <row r="25" spans="1:8" s="54" customFormat="1" ht="12.75" x14ac:dyDescent="0.2">
      <c r="A25" s="52" t="s">
        <v>313</v>
      </c>
      <c r="B25" s="53">
        <v>523038.23</v>
      </c>
      <c r="C25" s="59">
        <v>369516.2</v>
      </c>
      <c r="E25" s="24"/>
      <c r="F25" s="64"/>
      <c r="G25" s="64"/>
      <c r="H25" s="63"/>
    </row>
    <row r="26" spans="1:8" s="54" customFormat="1" ht="12.75" x14ac:dyDescent="0.2">
      <c r="A26" s="52" t="s">
        <v>314</v>
      </c>
      <c r="B26" s="53">
        <v>847200</v>
      </c>
      <c r="C26" s="59">
        <v>847200</v>
      </c>
      <c r="E26" s="24"/>
      <c r="F26" s="65"/>
      <c r="G26" s="65"/>
      <c r="H26" s="63"/>
    </row>
    <row r="27" spans="1:8" x14ac:dyDescent="0.25">
      <c r="A27" s="9" t="s">
        <v>122</v>
      </c>
      <c r="B27" s="19">
        <v>44176952.589999996</v>
      </c>
      <c r="C27" s="19">
        <v>41559473.829999998</v>
      </c>
      <c r="E27" s="25"/>
      <c r="F27" s="38"/>
      <c r="G27" s="38"/>
    </row>
    <row r="28" spans="1:8" ht="15" x14ac:dyDescent="0.25">
      <c r="B28" s="10"/>
      <c r="C28" s="54"/>
      <c r="E28"/>
      <c r="F28" s="26"/>
      <c r="G28" s="26"/>
      <c r="H28"/>
    </row>
    <row r="29" spans="1:8" ht="15" x14ac:dyDescent="0.25">
      <c r="A29" s="16" t="s">
        <v>103</v>
      </c>
      <c r="B29" s="17" t="s">
        <v>124</v>
      </c>
      <c r="C29" s="67"/>
      <c r="G29"/>
      <c r="H29"/>
    </row>
    <row r="30" spans="1:8" s="54" customFormat="1" ht="12.75" x14ac:dyDescent="0.2">
      <c r="A30" s="52" t="s">
        <v>117</v>
      </c>
      <c r="B30" s="53">
        <v>4304023.8185000001</v>
      </c>
      <c r="C30" s="67"/>
      <c r="E30" s="24"/>
      <c r="F30" s="62"/>
      <c r="G30" s="63"/>
      <c r="H30" s="63"/>
    </row>
    <row r="31" spans="1:8" s="54" customFormat="1" ht="12.75" x14ac:dyDescent="0.2">
      <c r="A31" s="52" t="s">
        <v>125</v>
      </c>
      <c r="B31" s="53">
        <v>4846588</v>
      </c>
      <c r="E31" s="24"/>
      <c r="F31" s="27"/>
      <c r="G31" s="63"/>
      <c r="H31" s="63"/>
    </row>
    <row r="32" spans="1:8" s="54" customFormat="1" ht="25.5" x14ac:dyDescent="0.2">
      <c r="A32" s="52" t="s">
        <v>99</v>
      </c>
      <c r="B32" s="53">
        <v>1116067.6200000001</v>
      </c>
      <c r="E32" s="24"/>
      <c r="F32" s="37"/>
      <c r="G32" s="63"/>
      <c r="H32" s="63"/>
    </row>
    <row r="33" spans="1:8" s="54" customFormat="1" ht="12.75" x14ac:dyDescent="0.2">
      <c r="A33" s="52" t="s">
        <v>114</v>
      </c>
      <c r="B33" s="75">
        <v>0</v>
      </c>
      <c r="E33" s="24"/>
      <c r="F33" s="37"/>
      <c r="G33" s="63"/>
      <c r="H33" s="63"/>
    </row>
    <row r="34" spans="1:8" s="54" customFormat="1" ht="12.75" x14ac:dyDescent="0.25">
      <c r="A34" s="52" t="s">
        <v>276</v>
      </c>
      <c r="B34" s="53">
        <v>171315.12</v>
      </c>
      <c r="E34" s="24"/>
      <c r="F34" s="37"/>
    </row>
    <row r="35" spans="1:8" s="54" customFormat="1" ht="12.75" x14ac:dyDescent="0.2">
      <c r="A35" s="52" t="s">
        <v>277</v>
      </c>
      <c r="B35" s="53">
        <v>211624.56</v>
      </c>
      <c r="E35" s="24"/>
      <c r="F35" s="27"/>
      <c r="G35" s="63"/>
      <c r="H35" s="63"/>
    </row>
    <row r="36" spans="1:8" s="54" customFormat="1" ht="12.75" x14ac:dyDescent="0.25">
      <c r="A36" s="52" t="s">
        <v>278</v>
      </c>
      <c r="B36" s="53">
        <v>2334998.12</v>
      </c>
      <c r="E36" s="24"/>
      <c r="F36" s="27"/>
    </row>
    <row r="37" spans="1:8" s="54" customFormat="1" ht="12.75" x14ac:dyDescent="0.2">
      <c r="A37" s="52" t="s">
        <v>102</v>
      </c>
      <c r="B37" s="53">
        <v>0</v>
      </c>
      <c r="E37" s="24"/>
      <c r="F37" s="24"/>
      <c r="G37" s="63"/>
      <c r="H37" s="63"/>
    </row>
    <row r="38" spans="1:8" s="54" customFormat="1" ht="12.75" x14ac:dyDescent="0.25">
      <c r="A38" s="52" t="s">
        <v>279</v>
      </c>
      <c r="B38" s="53">
        <v>1972643.22</v>
      </c>
      <c r="E38" s="24"/>
      <c r="F38" s="37"/>
    </row>
    <row r="39" spans="1:8" s="54" customFormat="1" ht="12.75" x14ac:dyDescent="0.2">
      <c r="A39" s="52" t="s">
        <v>280</v>
      </c>
      <c r="B39" s="75">
        <v>0</v>
      </c>
      <c r="E39" s="24"/>
      <c r="F39" s="24"/>
      <c r="G39" s="63"/>
      <c r="H39" s="63"/>
    </row>
    <row r="40" spans="1:8" s="54" customFormat="1" ht="12.75" x14ac:dyDescent="0.2">
      <c r="A40" s="56" t="s">
        <v>281</v>
      </c>
      <c r="B40" s="75">
        <v>0</v>
      </c>
      <c r="E40" s="24"/>
      <c r="F40" s="24"/>
      <c r="G40" s="63"/>
      <c r="H40" s="63"/>
    </row>
    <row r="41" spans="1:8" s="54" customFormat="1" ht="12.75" x14ac:dyDescent="0.2">
      <c r="A41" s="52" t="s">
        <v>302</v>
      </c>
      <c r="B41" s="53">
        <v>1448389.81</v>
      </c>
      <c r="E41" s="24"/>
      <c r="F41" s="24"/>
      <c r="G41" s="63"/>
      <c r="H41" s="63"/>
    </row>
    <row r="42" spans="1:8" s="54" customFormat="1" ht="25.5" x14ac:dyDescent="0.2">
      <c r="A42" s="52" t="s">
        <v>304</v>
      </c>
      <c r="B42" s="53">
        <v>7044621.0199999996</v>
      </c>
      <c r="E42" s="24"/>
      <c r="F42" s="24"/>
      <c r="G42" s="63"/>
      <c r="H42" s="63"/>
    </row>
    <row r="43" spans="1:8" s="54" customFormat="1" ht="12.75" x14ac:dyDescent="0.25">
      <c r="A43" s="58" t="s">
        <v>115</v>
      </c>
      <c r="B43" s="55">
        <v>249754.52000000002</v>
      </c>
      <c r="E43" s="24"/>
      <c r="F43" s="24"/>
    </row>
    <row r="44" spans="1:8" s="54" customFormat="1" ht="12.75" x14ac:dyDescent="0.2">
      <c r="A44" s="58" t="s">
        <v>127</v>
      </c>
      <c r="B44" s="55">
        <v>404270.04000000004</v>
      </c>
      <c r="F44" s="64"/>
      <c r="G44" s="63"/>
      <c r="H44" s="63"/>
    </row>
    <row r="45" spans="1:8" s="54" customFormat="1" ht="12.75" x14ac:dyDescent="0.2">
      <c r="A45" s="52" t="s">
        <v>305</v>
      </c>
      <c r="B45" s="53">
        <v>18678283.109999999</v>
      </c>
      <c r="E45" s="24"/>
      <c r="F45" s="24"/>
      <c r="H45" s="63"/>
    </row>
    <row r="46" spans="1:8" s="54" customFormat="1" ht="12.75" x14ac:dyDescent="0.2">
      <c r="A46" s="58" t="s">
        <v>306</v>
      </c>
      <c r="B46" s="55">
        <v>531267.14999999991</v>
      </c>
      <c r="F46" s="24"/>
      <c r="G46" s="63"/>
      <c r="H46" s="63"/>
    </row>
    <row r="47" spans="1:8" s="54" customFormat="1" ht="12.75" x14ac:dyDescent="0.2">
      <c r="A47" s="52" t="s">
        <v>307</v>
      </c>
      <c r="B47" s="53">
        <v>602548.43999999994</v>
      </c>
      <c r="E47" s="24"/>
      <c r="F47" s="24"/>
      <c r="H47" s="63"/>
    </row>
    <row r="48" spans="1:8" s="54" customFormat="1" ht="12.75" x14ac:dyDescent="0.2">
      <c r="A48" s="56" t="s">
        <v>308</v>
      </c>
      <c r="B48" s="57">
        <v>0</v>
      </c>
      <c r="E48" s="24"/>
      <c r="F48" s="24"/>
      <c r="G48" s="63"/>
      <c r="H48" s="63"/>
    </row>
    <row r="49" spans="1:8" s="54" customFormat="1" ht="12.75" x14ac:dyDescent="0.2">
      <c r="A49" s="52" t="s">
        <v>309</v>
      </c>
      <c r="B49" s="53">
        <v>144320.93</v>
      </c>
      <c r="E49" s="24"/>
      <c r="F49" s="27"/>
      <c r="H49" s="63"/>
    </row>
    <row r="50" spans="1:8" s="54" customFormat="1" ht="12.75" x14ac:dyDescent="0.2">
      <c r="A50" s="56" t="s">
        <v>310</v>
      </c>
      <c r="B50" s="53">
        <v>847200</v>
      </c>
      <c r="E50" s="24"/>
      <c r="F50" s="65"/>
      <c r="H50" s="63"/>
    </row>
    <row r="51" spans="1:8" s="54" customFormat="1" ht="25.5" x14ac:dyDescent="0.2">
      <c r="A51" s="52" t="s">
        <v>311</v>
      </c>
      <c r="B51" s="75">
        <v>0</v>
      </c>
      <c r="E51" s="24"/>
      <c r="F51" s="24"/>
      <c r="G51" s="63"/>
      <c r="H51" s="63"/>
    </row>
    <row r="52" spans="1:8" x14ac:dyDescent="0.25">
      <c r="A52" s="9" t="s">
        <v>126</v>
      </c>
      <c r="B52" s="18">
        <v>43722623.768500008</v>
      </c>
      <c r="E52" s="31"/>
      <c r="F52" s="39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v>-2163149.9385000095</v>
      </c>
      <c r="E54" s="31"/>
      <c r="F54" s="39"/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pageSetUpPr fitToPage="1"/>
  </sheetPr>
  <dimension ref="A1:H54"/>
  <sheetViews>
    <sheetView zoomScaleNormal="100" workbookViewId="0">
      <pane ySplit="3" topLeftCell="A40" activePane="bottomLeft" state="frozen"/>
      <selection activeCell="B38" sqref="B38"/>
      <selection pane="bottomLeft" activeCell="B38" sqref="B38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7" t="s">
        <v>312</v>
      </c>
      <c r="B1" s="157"/>
      <c r="C1" s="157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161" t="s">
        <v>32</v>
      </c>
      <c r="B3" s="161"/>
      <c r="C3" s="161"/>
      <c r="D3" s="15"/>
      <c r="E3" s="1" t="s">
        <v>91</v>
      </c>
      <c r="F3" s="12"/>
    </row>
    <row r="4" spans="1:8" ht="6" customHeight="1" x14ac:dyDescent="0.25"/>
    <row r="5" spans="1:8" x14ac:dyDescent="0.25">
      <c r="A5" s="155" t="s">
        <v>103</v>
      </c>
      <c r="B5" s="159" t="s">
        <v>123</v>
      </c>
      <c r="C5" s="160"/>
      <c r="E5" s="5"/>
      <c r="F5" s="6"/>
    </row>
    <row r="6" spans="1:8" x14ac:dyDescent="0.25">
      <c r="A6" s="156"/>
      <c r="B6" s="16" t="s">
        <v>97</v>
      </c>
      <c r="C6" s="16" t="s">
        <v>98</v>
      </c>
      <c r="E6" s="5"/>
      <c r="F6" s="6"/>
    </row>
    <row r="7" spans="1:8" s="54" customFormat="1" ht="12.75" x14ac:dyDescent="0.2">
      <c r="A7" s="52" t="s">
        <v>117</v>
      </c>
      <c r="B7" s="53">
        <v>2995194.8</v>
      </c>
      <c r="C7" s="59">
        <v>3098091.9</v>
      </c>
      <c r="E7" s="24"/>
      <c r="F7" s="27"/>
      <c r="G7" s="27"/>
      <c r="H7" s="63"/>
    </row>
    <row r="8" spans="1:8" s="54" customFormat="1" ht="25.5" x14ac:dyDescent="0.2">
      <c r="A8" s="52" t="s">
        <v>106</v>
      </c>
      <c r="B8" s="53">
        <v>897800.4</v>
      </c>
      <c r="C8" s="59">
        <v>898661.94</v>
      </c>
      <c r="E8" s="24"/>
      <c r="F8" s="24"/>
      <c r="G8" s="24"/>
      <c r="H8" s="63"/>
    </row>
    <row r="9" spans="1:8" s="54" customFormat="1" ht="12.75" x14ac:dyDescent="0.25">
      <c r="A9" s="52" t="s">
        <v>118</v>
      </c>
      <c r="B9" s="59">
        <v>2336328.92</v>
      </c>
      <c r="C9" s="59">
        <v>2305495.88</v>
      </c>
      <c r="E9" s="24"/>
      <c r="F9" s="27"/>
      <c r="G9" s="27"/>
    </row>
    <row r="10" spans="1:8" s="54" customFormat="1" ht="25.5" x14ac:dyDescent="0.2">
      <c r="A10" s="52" t="s">
        <v>113</v>
      </c>
      <c r="B10" s="53">
        <v>813024.24</v>
      </c>
      <c r="C10" s="59">
        <v>794220.96</v>
      </c>
      <c r="E10" s="24"/>
      <c r="F10" s="27"/>
      <c r="G10" s="27"/>
      <c r="H10" s="63"/>
    </row>
    <row r="11" spans="1:8" s="54" customFormat="1" ht="12.75" x14ac:dyDescent="0.2">
      <c r="A11" s="52" t="s">
        <v>104</v>
      </c>
      <c r="B11" s="75">
        <v>0</v>
      </c>
      <c r="C11" s="75">
        <v>0</v>
      </c>
      <c r="E11" s="24"/>
      <c r="F11" s="24"/>
      <c r="G11" s="24"/>
      <c r="H11" s="63"/>
    </row>
    <row r="12" spans="1:8" s="54" customFormat="1" ht="12.75" x14ac:dyDescent="0.2">
      <c r="A12" s="52" t="s">
        <v>100</v>
      </c>
      <c r="B12" s="53">
        <v>124800.51</v>
      </c>
      <c r="C12" s="59">
        <v>124605.47</v>
      </c>
      <c r="E12" s="24"/>
      <c r="F12" s="27"/>
      <c r="G12" s="27"/>
      <c r="H12" s="63"/>
    </row>
    <row r="13" spans="1:8" s="54" customFormat="1" ht="12.75" x14ac:dyDescent="0.2">
      <c r="A13" s="52" t="s">
        <v>101</v>
      </c>
      <c r="B13" s="53">
        <v>146823.67999999999</v>
      </c>
      <c r="C13" s="59">
        <v>145512.63</v>
      </c>
      <c r="E13" s="24"/>
      <c r="F13" s="27"/>
      <c r="G13" s="27"/>
      <c r="H13" s="63"/>
    </row>
    <row r="14" spans="1:8" s="54" customFormat="1" ht="12.75" x14ac:dyDescent="0.2">
      <c r="A14" s="52" t="s">
        <v>105</v>
      </c>
      <c r="B14" s="53">
        <v>1991376.5</v>
      </c>
      <c r="C14" s="59">
        <v>1923291.16</v>
      </c>
      <c r="E14" s="24"/>
      <c r="F14" s="27"/>
      <c r="G14" s="27"/>
      <c r="H14" s="63"/>
    </row>
    <row r="15" spans="1:8" s="54" customFormat="1" ht="12.75" x14ac:dyDescent="0.25">
      <c r="A15" s="52" t="s">
        <v>119</v>
      </c>
      <c r="B15" s="59">
        <v>179600</v>
      </c>
      <c r="C15" s="59">
        <v>140600</v>
      </c>
      <c r="E15" s="24"/>
      <c r="F15" s="27"/>
      <c r="G15" s="27"/>
    </row>
    <row r="16" spans="1:8" s="54" customFormat="1" ht="12.75" x14ac:dyDescent="0.25">
      <c r="A16" s="52" t="s">
        <v>107</v>
      </c>
      <c r="B16" s="59">
        <v>1437041.8</v>
      </c>
      <c r="C16" s="59">
        <v>1400009.11</v>
      </c>
      <c r="E16" s="24"/>
      <c r="F16" s="27"/>
      <c r="G16" s="27"/>
    </row>
    <row r="17" spans="1:8" s="54" customFormat="1" ht="12.75" x14ac:dyDescent="0.25">
      <c r="A17" s="52" t="s">
        <v>120</v>
      </c>
      <c r="B17" s="75">
        <v>0</v>
      </c>
      <c r="C17" s="76">
        <v>0</v>
      </c>
      <c r="E17" s="24"/>
      <c r="F17" s="37"/>
      <c r="G17" s="37"/>
    </row>
    <row r="18" spans="1:8" s="54" customFormat="1" ht="12.75" x14ac:dyDescent="0.2">
      <c r="A18" s="52" t="s">
        <v>108</v>
      </c>
      <c r="B18" s="75">
        <v>0</v>
      </c>
      <c r="C18" s="75">
        <v>0</v>
      </c>
      <c r="E18" s="24"/>
      <c r="F18" s="24"/>
      <c r="G18" s="24"/>
      <c r="H18" s="63"/>
    </row>
    <row r="19" spans="1:8" s="54" customFormat="1" ht="12.75" x14ac:dyDescent="0.25">
      <c r="A19" s="52" t="s">
        <v>303</v>
      </c>
      <c r="B19" s="59">
        <v>1180251.05</v>
      </c>
      <c r="C19" s="59">
        <v>1166003.32</v>
      </c>
      <c r="E19" s="24"/>
      <c r="F19" s="27"/>
      <c r="G19" s="27"/>
    </row>
    <row r="20" spans="1:8" s="54" customFormat="1" ht="12.75" x14ac:dyDescent="0.25">
      <c r="A20" s="52" t="s">
        <v>121</v>
      </c>
      <c r="B20" s="75">
        <v>0</v>
      </c>
      <c r="C20" s="59">
        <v>0</v>
      </c>
      <c r="E20" s="24"/>
      <c r="F20" s="24"/>
      <c r="G20" s="24"/>
    </row>
    <row r="21" spans="1:8" s="54" customFormat="1" ht="25.5" x14ac:dyDescent="0.25">
      <c r="A21" s="52" t="s">
        <v>109</v>
      </c>
      <c r="B21" s="53">
        <v>3626611.27</v>
      </c>
      <c r="C21" s="59">
        <v>3459336.84</v>
      </c>
      <c r="E21" s="24"/>
      <c r="F21" s="24"/>
      <c r="G21" s="24"/>
    </row>
    <row r="22" spans="1:8" s="54" customFormat="1" ht="25.5" x14ac:dyDescent="0.25">
      <c r="A22" s="52" t="s">
        <v>110</v>
      </c>
      <c r="B22" s="53">
        <v>14630474.119999999</v>
      </c>
      <c r="C22" s="59">
        <v>13801576.5</v>
      </c>
      <c r="E22" s="24"/>
      <c r="F22" s="24"/>
      <c r="G22" s="24"/>
    </row>
    <row r="23" spans="1:8" s="54" customFormat="1" ht="12.75" x14ac:dyDescent="0.25">
      <c r="A23" s="52" t="s">
        <v>111</v>
      </c>
      <c r="B23" s="59">
        <v>245933.76</v>
      </c>
      <c r="C23" s="59">
        <v>244231.9</v>
      </c>
      <c r="E23" s="24"/>
      <c r="F23" s="37"/>
      <c r="G23" s="37"/>
    </row>
    <row r="24" spans="1:8" s="54" customFormat="1" ht="12.75" x14ac:dyDescent="0.2">
      <c r="A24" s="52" t="s">
        <v>112</v>
      </c>
      <c r="B24" s="59">
        <v>444973.97</v>
      </c>
      <c r="C24" s="59">
        <v>289946.84000000003</v>
      </c>
      <c r="E24" s="24"/>
      <c r="F24" s="37"/>
      <c r="G24" s="37"/>
      <c r="H24" s="63"/>
    </row>
    <row r="25" spans="1:8" s="54" customFormat="1" ht="12.75" x14ac:dyDescent="0.2">
      <c r="A25" s="52" t="s">
        <v>313</v>
      </c>
      <c r="B25" s="53">
        <v>68780.990000000005</v>
      </c>
      <c r="C25" s="59">
        <v>55533.18</v>
      </c>
      <c r="E25" s="24"/>
      <c r="F25" s="64"/>
      <c r="G25" s="64"/>
      <c r="H25" s="63"/>
    </row>
    <row r="26" spans="1:8" s="54" customFormat="1" ht="12.75" x14ac:dyDescent="0.2">
      <c r="A26" s="52" t="s">
        <v>314</v>
      </c>
      <c r="B26" s="53">
        <v>640800</v>
      </c>
      <c r="C26" s="59">
        <v>640800</v>
      </c>
      <c r="E26" s="24"/>
      <c r="F26" s="65"/>
      <c r="G26" s="65"/>
      <c r="H26" s="63"/>
    </row>
    <row r="27" spans="1:8" x14ac:dyDescent="0.25">
      <c r="A27" s="9" t="s">
        <v>122</v>
      </c>
      <c r="B27" s="19">
        <v>31759816.009999998</v>
      </c>
      <c r="C27" s="19">
        <v>30487917.629999999</v>
      </c>
      <c r="E27" s="25"/>
      <c r="F27" s="38"/>
      <c r="G27" s="38"/>
    </row>
    <row r="28" spans="1:8" ht="15" x14ac:dyDescent="0.25">
      <c r="B28" s="10"/>
      <c r="C28" s="54"/>
    </row>
    <row r="29" spans="1:8" x14ac:dyDescent="0.25">
      <c r="A29" s="16" t="s">
        <v>103</v>
      </c>
      <c r="B29" s="17" t="s">
        <v>124</v>
      </c>
      <c r="C29" s="67"/>
    </row>
    <row r="30" spans="1:8" s="54" customFormat="1" ht="12.75" x14ac:dyDescent="0.2">
      <c r="A30" s="52" t="s">
        <v>117</v>
      </c>
      <c r="B30" s="53">
        <v>3249976.0879000002</v>
      </c>
      <c r="C30" s="67"/>
      <c r="E30" s="24"/>
      <c r="F30" s="62"/>
      <c r="G30" s="63"/>
      <c r="H30" s="63"/>
    </row>
    <row r="31" spans="1:8" s="54" customFormat="1" ht="12.75" x14ac:dyDescent="0.2">
      <c r="A31" s="52" t="s">
        <v>125</v>
      </c>
      <c r="B31" s="53">
        <v>3050524</v>
      </c>
      <c r="E31" s="24"/>
      <c r="F31" s="27"/>
      <c r="G31" s="63"/>
      <c r="H31" s="63"/>
    </row>
    <row r="32" spans="1:8" s="54" customFormat="1" ht="25.5" x14ac:dyDescent="0.2">
      <c r="A32" s="52" t="s">
        <v>99</v>
      </c>
      <c r="B32" s="53">
        <v>812789.82</v>
      </c>
      <c r="E32" s="24"/>
      <c r="F32" s="37"/>
      <c r="G32" s="63"/>
      <c r="H32" s="63"/>
    </row>
    <row r="33" spans="1:8" s="54" customFormat="1" ht="12.75" x14ac:dyDescent="0.2">
      <c r="A33" s="52" t="s">
        <v>114</v>
      </c>
      <c r="B33" s="75">
        <v>0</v>
      </c>
      <c r="E33" s="24"/>
      <c r="F33" s="37"/>
      <c r="G33" s="63"/>
      <c r="H33" s="63"/>
    </row>
    <row r="34" spans="1:8" s="54" customFormat="1" ht="12.75" x14ac:dyDescent="0.2">
      <c r="A34" s="52" t="s">
        <v>276</v>
      </c>
      <c r="B34" s="53">
        <v>124762.32</v>
      </c>
      <c r="E34" s="24"/>
      <c r="F34" s="37"/>
      <c r="G34" s="63"/>
      <c r="H34" s="63"/>
    </row>
    <row r="35" spans="1:8" s="54" customFormat="1" ht="12.75" x14ac:dyDescent="0.2">
      <c r="A35" s="52" t="s">
        <v>277</v>
      </c>
      <c r="B35" s="53">
        <v>216518.16</v>
      </c>
      <c r="E35" s="24"/>
      <c r="F35" s="27"/>
      <c r="G35" s="63"/>
      <c r="H35" s="63"/>
    </row>
    <row r="36" spans="1:8" s="54" customFormat="1" ht="12.75" x14ac:dyDescent="0.2">
      <c r="A36" s="52" t="s">
        <v>278</v>
      </c>
      <c r="B36" s="53">
        <v>1874862.18</v>
      </c>
      <c r="E36" s="24"/>
      <c r="F36" s="27"/>
      <c r="G36" s="63"/>
      <c r="H36" s="63"/>
    </row>
    <row r="37" spans="1:8" s="54" customFormat="1" ht="12.75" x14ac:dyDescent="0.2">
      <c r="A37" s="52" t="s">
        <v>102</v>
      </c>
      <c r="B37" s="53">
        <v>0</v>
      </c>
      <c r="E37" s="24"/>
      <c r="F37" s="24"/>
      <c r="G37" s="63"/>
      <c r="H37" s="63"/>
    </row>
    <row r="38" spans="1:8" s="54" customFormat="1" ht="12.75" x14ac:dyDescent="0.2">
      <c r="A38" s="52" t="s">
        <v>279</v>
      </c>
      <c r="B38" s="53">
        <v>1436601.42</v>
      </c>
      <c r="E38" s="24"/>
      <c r="F38" s="37"/>
      <c r="G38" s="63"/>
      <c r="H38" s="63"/>
    </row>
    <row r="39" spans="1:8" s="54" customFormat="1" ht="12.75" x14ac:dyDescent="0.2">
      <c r="A39" s="52" t="s">
        <v>280</v>
      </c>
      <c r="B39" s="75">
        <v>0</v>
      </c>
      <c r="E39" s="24"/>
      <c r="F39" s="24"/>
      <c r="G39" s="63"/>
      <c r="H39" s="63"/>
    </row>
    <row r="40" spans="1:8" s="54" customFormat="1" ht="12.75" x14ac:dyDescent="0.2">
      <c r="A40" s="56" t="s">
        <v>281</v>
      </c>
      <c r="B40" s="75">
        <v>0</v>
      </c>
      <c r="E40" s="24"/>
      <c r="F40" s="24"/>
      <c r="G40" s="63"/>
      <c r="H40" s="63"/>
    </row>
    <row r="41" spans="1:8" s="54" customFormat="1" ht="12.75" x14ac:dyDescent="0.2">
      <c r="A41" s="52" t="s">
        <v>302</v>
      </c>
      <c r="B41" s="53">
        <v>1183011.83</v>
      </c>
      <c r="E41" s="24"/>
      <c r="F41" s="24"/>
      <c r="G41" s="63"/>
      <c r="H41" s="63"/>
    </row>
    <row r="42" spans="1:8" s="54" customFormat="1" ht="25.5" x14ac:dyDescent="0.2">
      <c r="A42" s="52" t="s">
        <v>304</v>
      </c>
      <c r="B42" s="53">
        <v>4316561.22</v>
      </c>
      <c r="E42" s="24"/>
      <c r="F42" s="24"/>
      <c r="G42" s="63"/>
      <c r="H42" s="63"/>
    </row>
    <row r="43" spans="1:8" s="54" customFormat="1" ht="12.75" x14ac:dyDescent="0.25">
      <c r="A43" s="58" t="s">
        <v>115</v>
      </c>
      <c r="B43" s="55">
        <v>189228.79</v>
      </c>
      <c r="E43" s="24"/>
      <c r="F43" s="24"/>
    </row>
    <row r="44" spans="1:8" s="54" customFormat="1" ht="12.75" x14ac:dyDescent="0.2">
      <c r="A44" s="58" t="s">
        <v>127</v>
      </c>
      <c r="B44" s="55">
        <v>306218.88</v>
      </c>
      <c r="F44" s="64"/>
      <c r="H44" s="63"/>
    </row>
    <row r="45" spans="1:8" s="54" customFormat="1" ht="12.75" x14ac:dyDescent="0.2">
      <c r="A45" s="52" t="s">
        <v>305</v>
      </c>
      <c r="B45" s="53">
        <v>14272427.359999999</v>
      </c>
      <c r="E45" s="24"/>
      <c r="F45" s="24"/>
      <c r="H45" s="63"/>
    </row>
    <row r="46" spans="1:8" s="54" customFormat="1" ht="12.75" x14ac:dyDescent="0.2">
      <c r="A46" s="58" t="s">
        <v>306</v>
      </c>
      <c r="B46" s="55">
        <v>402352.73</v>
      </c>
      <c r="F46" s="24"/>
      <c r="H46" s="63"/>
    </row>
    <row r="47" spans="1:8" s="54" customFormat="1" ht="12.75" x14ac:dyDescent="0.2">
      <c r="A47" s="52" t="s">
        <v>307</v>
      </c>
      <c r="B47" s="53">
        <v>310669.90999999997</v>
      </c>
      <c r="E47" s="24"/>
      <c r="F47" s="24"/>
      <c r="G47" s="63"/>
      <c r="H47" s="63"/>
    </row>
    <row r="48" spans="1:8" s="54" customFormat="1" ht="12.75" x14ac:dyDescent="0.2">
      <c r="A48" s="56" t="s">
        <v>308</v>
      </c>
      <c r="B48" s="57">
        <v>0</v>
      </c>
      <c r="E48" s="24"/>
      <c r="F48" s="24"/>
      <c r="G48" s="63"/>
      <c r="H48" s="63"/>
    </row>
    <row r="49" spans="1:8" s="54" customFormat="1" ht="12.75" x14ac:dyDescent="0.2">
      <c r="A49" s="52" t="s">
        <v>309</v>
      </c>
      <c r="B49" s="53">
        <v>0</v>
      </c>
      <c r="E49" s="24"/>
      <c r="F49" s="24"/>
      <c r="H49" s="63"/>
    </row>
    <row r="50" spans="1:8" s="54" customFormat="1" ht="12.75" x14ac:dyDescent="0.2">
      <c r="A50" s="56" t="s">
        <v>310</v>
      </c>
      <c r="B50" s="53">
        <v>640800</v>
      </c>
      <c r="E50" s="24"/>
      <c r="F50" s="65"/>
      <c r="G50" s="63"/>
      <c r="H50" s="63"/>
    </row>
    <row r="51" spans="1:8" s="54" customFormat="1" ht="25.5" x14ac:dyDescent="0.2">
      <c r="A51" s="52" t="s">
        <v>311</v>
      </c>
      <c r="B51" s="75">
        <v>0</v>
      </c>
      <c r="E51" s="24"/>
      <c r="F51" s="24"/>
      <c r="G51" s="63"/>
      <c r="H51" s="63"/>
    </row>
    <row r="52" spans="1:8" x14ac:dyDescent="0.25">
      <c r="A52" s="9" t="s">
        <v>126</v>
      </c>
      <c r="B52" s="18">
        <v>31489504.3079</v>
      </c>
      <c r="E52" s="31"/>
      <c r="F52" s="39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v>-1001586.6779000014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pageSetUpPr fitToPage="1"/>
  </sheetPr>
  <dimension ref="A1:H54"/>
  <sheetViews>
    <sheetView zoomScaleNormal="100" workbookViewId="0">
      <pane ySplit="3" topLeftCell="A46" activePane="bottomLeft" state="frozen"/>
      <selection activeCell="B38" sqref="B38"/>
      <selection pane="bottomLeft" activeCell="B38" sqref="B38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7" t="s">
        <v>312</v>
      </c>
      <c r="B1" s="157"/>
      <c r="C1" s="157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161" t="s">
        <v>33</v>
      </c>
      <c r="B3" s="161"/>
      <c r="C3" s="161"/>
      <c r="D3" s="15"/>
      <c r="E3" s="1" t="s">
        <v>91</v>
      </c>
      <c r="F3" s="12"/>
    </row>
    <row r="4" spans="1:8" ht="6" customHeight="1" x14ac:dyDescent="0.25"/>
    <row r="5" spans="1:8" x14ac:dyDescent="0.25">
      <c r="A5" s="155" t="s">
        <v>103</v>
      </c>
      <c r="B5" s="159" t="s">
        <v>123</v>
      </c>
      <c r="C5" s="160"/>
      <c r="E5" s="5"/>
      <c r="F5" s="6"/>
    </row>
    <row r="6" spans="1:8" x14ac:dyDescent="0.25">
      <c r="A6" s="156"/>
      <c r="B6" s="16" t="s">
        <v>97</v>
      </c>
      <c r="C6" s="16" t="s">
        <v>98</v>
      </c>
      <c r="E6" s="5"/>
      <c r="F6" s="6"/>
    </row>
    <row r="7" spans="1:8" s="54" customFormat="1" ht="12.75" x14ac:dyDescent="0.2">
      <c r="A7" s="52" t="s">
        <v>117</v>
      </c>
      <c r="B7" s="53">
        <v>457438.22</v>
      </c>
      <c r="C7" s="59">
        <v>472952.28</v>
      </c>
      <c r="E7" s="24"/>
      <c r="F7" s="27"/>
      <c r="G7" s="27"/>
      <c r="H7" s="63"/>
    </row>
    <row r="8" spans="1:8" s="54" customFormat="1" ht="25.5" x14ac:dyDescent="0.2">
      <c r="A8" s="52" t="s">
        <v>106</v>
      </c>
      <c r="B8" s="53">
        <v>91244.09</v>
      </c>
      <c r="C8" s="59">
        <v>89953.52</v>
      </c>
      <c r="E8" s="24"/>
      <c r="F8" s="24"/>
      <c r="G8" s="24"/>
      <c r="H8" s="63"/>
    </row>
    <row r="9" spans="1:8" s="54" customFormat="1" ht="12.75" x14ac:dyDescent="0.25">
      <c r="A9" s="52" t="s">
        <v>118</v>
      </c>
      <c r="B9" s="59">
        <v>356813.87</v>
      </c>
      <c r="C9" s="59">
        <v>348998.72</v>
      </c>
      <c r="E9" s="24"/>
      <c r="F9" s="27"/>
      <c r="G9" s="27"/>
    </row>
    <row r="10" spans="1:8" s="54" customFormat="1" ht="25.5" x14ac:dyDescent="0.2">
      <c r="A10" s="52" t="s">
        <v>113</v>
      </c>
      <c r="B10" s="53">
        <v>124167.86</v>
      </c>
      <c r="C10" s="59">
        <v>120121.27</v>
      </c>
      <c r="E10" s="24"/>
      <c r="F10" s="27"/>
      <c r="G10" s="27"/>
      <c r="H10" s="63"/>
    </row>
    <row r="11" spans="1:8" s="54" customFormat="1" ht="12.75" x14ac:dyDescent="0.2">
      <c r="A11" s="52" t="s">
        <v>104</v>
      </c>
      <c r="B11" s="53">
        <v>98102.720000000001</v>
      </c>
      <c r="C11" s="59">
        <v>95489.72</v>
      </c>
      <c r="E11" s="24"/>
      <c r="F11" s="27"/>
      <c r="G11" s="27"/>
      <c r="H11" s="63"/>
    </row>
    <row r="12" spans="1:8" s="54" customFormat="1" ht="12.75" x14ac:dyDescent="0.2">
      <c r="A12" s="52" t="s">
        <v>100</v>
      </c>
      <c r="B12" s="53">
        <v>18931.48</v>
      </c>
      <c r="C12" s="59">
        <v>18592.62</v>
      </c>
      <c r="E12" s="24"/>
      <c r="F12" s="27"/>
      <c r="G12" s="27"/>
      <c r="H12" s="63"/>
    </row>
    <row r="13" spans="1:8" s="54" customFormat="1" ht="12.75" x14ac:dyDescent="0.2">
      <c r="A13" s="52" t="s">
        <v>101</v>
      </c>
      <c r="B13" s="53">
        <v>22287.45</v>
      </c>
      <c r="C13" s="59">
        <v>20342.349999999999</v>
      </c>
      <c r="E13" s="24"/>
      <c r="F13" s="24"/>
      <c r="G13" s="24"/>
      <c r="H13" s="63"/>
    </row>
    <row r="14" spans="1:8" s="54" customFormat="1" ht="12.75" x14ac:dyDescent="0.2">
      <c r="A14" s="52" t="s">
        <v>105</v>
      </c>
      <c r="B14" s="53">
        <v>241218.32</v>
      </c>
      <c r="C14" s="59">
        <v>234645.01</v>
      </c>
      <c r="E14" s="24"/>
      <c r="F14" s="27"/>
      <c r="G14" s="27"/>
      <c r="H14" s="63"/>
    </row>
    <row r="15" spans="1:8" s="54" customFormat="1" ht="12.75" x14ac:dyDescent="0.25">
      <c r="A15" s="52" t="s">
        <v>119</v>
      </c>
      <c r="B15" s="59">
        <v>0</v>
      </c>
      <c r="C15" s="59">
        <v>0</v>
      </c>
      <c r="E15" s="24"/>
      <c r="F15" s="24"/>
      <c r="G15" s="24"/>
    </row>
    <row r="16" spans="1:8" s="54" customFormat="1" ht="12.75" x14ac:dyDescent="0.25">
      <c r="A16" s="52" t="s">
        <v>107</v>
      </c>
      <c r="B16" s="59">
        <v>219470.99</v>
      </c>
      <c r="C16" s="59">
        <v>212057.53</v>
      </c>
      <c r="E16" s="24"/>
      <c r="F16" s="27"/>
      <c r="G16" s="27"/>
    </row>
    <row r="17" spans="1:8" s="54" customFormat="1" ht="12.75" x14ac:dyDescent="0.25">
      <c r="A17" s="52" t="s">
        <v>120</v>
      </c>
      <c r="B17" s="75">
        <v>0</v>
      </c>
      <c r="C17" s="76">
        <v>0</v>
      </c>
      <c r="E17" s="24"/>
      <c r="F17" s="37"/>
      <c r="G17" s="37"/>
    </row>
    <row r="18" spans="1:8" s="54" customFormat="1" ht="12.75" x14ac:dyDescent="0.2">
      <c r="A18" s="52" t="s">
        <v>108</v>
      </c>
      <c r="B18" s="75">
        <v>0</v>
      </c>
      <c r="C18" s="75">
        <v>0</v>
      </c>
      <c r="E18" s="24"/>
      <c r="F18" s="24"/>
      <c r="G18" s="24"/>
      <c r="H18" s="63"/>
    </row>
    <row r="19" spans="1:8" s="54" customFormat="1" ht="12.75" x14ac:dyDescent="0.25">
      <c r="A19" s="52" t="s">
        <v>303</v>
      </c>
      <c r="B19" s="59">
        <v>65476.52</v>
      </c>
      <c r="C19" s="59">
        <v>62759.360000000001</v>
      </c>
      <c r="E19" s="24"/>
      <c r="F19" s="27"/>
      <c r="G19" s="27"/>
    </row>
    <row r="20" spans="1:8" s="54" customFormat="1" ht="12.75" x14ac:dyDescent="0.25">
      <c r="A20" s="52" t="s">
        <v>121</v>
      </c>
      <c r="B20" s="75">
        <v>0</v>
      </c>
      <c r="C20" s="59">
        <v>0</v>
      </c>
      <c r="E20" s="24"/>
      <c r="F20" s="24"/>
      <c r="G20" s="24"/>
    </row>
    <row r="21" spans="1:8" s="54" customFormat="1" ht="25.5" x14ac:dyDescent="0.25">
      <c r="A21" s="52" t="s">
        <v>109</v>
      </c>
      <c r="B21" s="53">
        <v>430985.48</v>
      </c>
      <c r="C21" s="59">
        <v>448018.94</v>
      </c>
      <c r="E21" s="24"/>
      <c r="F21" s="24"/>
      <c r="G21" s="24"/>
    </row>
    <row r="22" spans="1:8" s="54" customFormat="1" ht="25.5" x14ac:dyDescent="0.25">
      <c r="A22" s="52" t="s">
        <v>110</v>
      </c>
      <c r="B22" s="53">
        <v>377206.92</v>
      </c>
      <c r="C22" s="59">
        <v>840621.33</v>
      </c>
      <c r="E22" s="24"/>
      <c r="F22" s="24"/>
      <c r="G22" s="24"/>
    </row>
    <row r="23" spans="1:8" s="54" customFormat="1" ht="12.75" x14ac:dyDescent="0.25">
      <c r="A23" s="52" t="s">
        <v>111</v>
      </c>
      <c r="B23" s="59">
        <v>34196.19</v>
      </c>
      <c r="C23" s="59">
        <v>33517.78</v>
      </c>
      <c r="E23" s="24"/>
      <c r="F23" s="37"/>
      <c r="G23" s="37"/>
    </row>
    <row r="24" spans="1:8" s="54" customFormat="1" ht="12.75" x14ac:dyDescent="0.2">
      <c r="A24" s="52" t="s">
        <v>112</v>
      </c>
      <c r="B24" s="59">
        <v>39336.959999999999</v>
      </c>
      <c r="C24" s="59">
        <v>54135.8</v>
      </c>
      <c r="E24" s="24"/>
      <c r="F24" s="37"/>
      <c r="G24" s="37"/>
      <c r="H24" s="63"/>
    </row>
    <row r="25" spans="1:8" s="54" customFormat="1" ht="12.75" x14ac:dyDescent="0.2">
      <c r="A25" s="52" t="s">
        <v>313</v>
      </c>
      <c r="B25" s="53">
        <v>0</v>
      </c>
      <c r="C25" s="59">
        <v>0</v>
      </c>
      <c r="E25" s="24"/>
      <c r="F25" s="64"/>
      <c r="G25" s="64"/>
      <c r="H25" s="63"/>
    </row>
    <row r="26" spans="1:8" s="54" customFormat="1" ht="12.75" x14ac:dyDescent="0.2">
      <c r="A26" s="52" t="s">
        <v>314</v>
      </c>
      <c r="B26" s="53">
        <v>9300</v>
      </c>
      <c r="C26" s="59">
        <v>9300</v>
      </c>
      <c r="E26" s="24"/>
      <c r="F26" s="65"/>
      <c r="G26" s="65"/>
      <c r="H26" s="63"/>
    </row>
    <row r="27" spans="1:8" x14ac:dyDescent="0.25">
      <c r="A27" s="9" t="s">
        <v>122</v>
      </c>
      <c r="B27" s="19">
        <v>2586177.0699999998</v>
      </c>
      <c r="C27" s="19">
        <v>3061506.23</v>
      </c>
      <c r="E27" s="25"/>
      <c r="F27" s="38"/>
      <c r="G27" s="38"/>
    </row>
    <row r="28" spans="1:8" ht="15" x14ac:dyDescent="0.25">
      <c r="B28" s="10"/>
      <c r="C28" s="54"/>
    </row>
    <row r="29" spans="1:8" x14ac:dyDescent="0.25">
      <c r="A29" s="16" t="s">
        <v>103</v>
      </c>
      <c r="B29" s="17" t="s">
        <v>124</v>
      </c>
      <c r="C29" s="67"/>
    </row>
    <row r="30" spans="1:8" s="54" customFormat="1" ht="12.75" x14ac:dyDescent="0.2">
      <c r="A30" s="52" t="s">
        <v>117</v>
      </c>
      <c r="B30" s="53">
        <v>457678.08000000002</v>
      </c>
      <c r="C30" s="67"/>
      <c r="E30" s="24"/>
      <c r="F30" s="62"/>
      <c r="G30" s="63"/>
      <c r="H30" s="63"/>
    </row>
    <row r="31" spans="1:8" s="54" customFormat="1" ht="12.75" x14ac:dyDescent="0.2">
      <c r="A31" s="52" t="s">
        <v>125</v>
      </c>
      <c r="B31" s="53">
        <v>2194706</v>
      </c>
      <c r="E31" s="24"/>
      <c r="F31" s="27"/>
      <c r="G31" s="63"/>
      <c r="H31" s="63"/>
    </row>
    <row r="32" spans="1:8" s="54" customFormat="1" ht="25.5" x14ac:dyDescent="0.2">
      <c r="A32" s="52" t="s">
        <v>99</v>
      </c>
      <c r="B32" s="53">
        <v>124234.92</v>
      </c>
      <c r="E32" s="24"/>
      <c r="F32" s="37"/>
      <c r="G32" s="63"/>
      <c r="H32" s="63"/>
    </row>
    <row r="33" spans="1:8" s="54" customFormat="1" ht="12.75" x14ac:dyDescent="0.2">
      <c r="A33" s="52" t="s">
        <v>114</v>
      </c>
      <c r="B33" s="53">
        <v>98154</v>
      </c>
      <c r="E33" s="24"/>
      <c r="F33" s="37"/>
      <c r="G33" s="63"/>
      <c r="H33" s="63"/>
    </row>
    <row r="34" spans="1:8" s="54" customFormat="1" ht="12.75" x14ac:dyDescent="0.2">
      <c r="A34" s="52" t="s">
        <v>276</v>
      </c>
      <c r="B34" s="53">
        <v>19069.919999999998</v>
      </c>
      <c r="E34" s="24"/>
      <c r="F34" s="37"/>
      <c r="G34" s="63"/>
      <c r="H34" s="63"/>
    </row>
    <row r="35" spans="1:8" s="54" customFormat="1" ht="12.75" x14ac:dyDescent="0.2">
      <c r="A35" s="52" t="s">
        <v>277</v>
      </c>
      <c r="B35" s="53">
        <v>63625.8</v>
      </c>
      <c r="E35" s="24"/>
      <c r="F35" s="24"/>
      <c r="G35" s="63"/>
      <c r="H35" s="63"/>
    </row>
    <row r="36" spans="1:8" s="54" customFormat="1" ht="12.75" x14ac:dyDescent="0.2">
      <c r="A36" s="52" t="s">
        <v>278</v>
      </c>
      <c r="B36" s="53">
        <v>227106.14</v>
      </c>
      <c r="E36" s="24"/>
      <c r="F36" s="27"/>
      <c r="G36" s="63"/>
      <c r="H36" s="63"/>
    </row>
    <row r="37" spans="1:8" s="54" customFormat="1" ht="12.75" x14ac:dyDescent="0.2">
      <c r="A37" s="52" t="s">
        <v>102</v>
      </c>
      <c r="B37" s="53">
        <v>0</v>
      </c>
      <c r="E37" s="24"/>
      <c r="F37" s="27"/>
      <c r="G37" s="63"/>
      <c r="H37" s="63"/>
    </row>
    <row r="38" spans="1:8" s="54" customFormat="1" ht="12.75" x14ac:dyDescent="0.2">
      <c r="A38" s="52" t="s">
        <v>279</v>
      </c>
      <c r="B38" s="53">
        <v>219584.52</v>
      </c>
      <c r="E38" s="24"/>
      <c r="F38" s="37"/>
      <c r="G38" s="63"/>
      <c r="H38" s="63"/>
    </row>
    <row r="39" spans="1:8" s="54" customFormat="1" ht="12.75" x14ac:dyDescent="0.2">
      <c r="A39" s="52" t="s">
        <v>280</v>
      </c>
      <c r="B39" s="75">
        <v>0</v>
      </c>
      <c r="E39" s="24"/>
      <c r="F39" s="24"/>
      <c r="G39" s="63"/>
      <c r="H39" s="63"/>
    </row>
    <row r="40" spans="1:8" s="54" customFormat="1" ht="12.75" x14ac:dyDescent="0.2">
      <c r="A40" s="56" t="s">
        <v>281</v>
      </c>
      <c r="B40" s="75">
        <v>0</v>
      </c>
      <c r="E40" s="24"/>
      <c r="F40" s="24"/>
      <c r="G40" s="63"/>
      <c r="H40" s="63"/>
    </row>
    <row r="41" spans="1:8" s="54" customFormat="1" ht="12.75" x14ac:dyDescent="0.2">
      <c r="A41" s="52" t="s">
        <v>302</v>
      </c>
      <c r="B41" s="53">
        <v>65424.75</v>
      </c>
      <c r="E41" s="24"/>
      <c r="F41" s="24"/>
      <c r="G41" s="63"/>
      <c r="H41" s="63"/>
    </row>
    <row r="42" spans="1:8" s="54" customFormat="1" ht="25.5" x14ac:dyDescent="0.2">
      <c r="A42" s="52" t="s">
        <v>304</v>
      </c>
      <c r="B42" s="53">
        <v>401178.42</v>
      </c>
      <c r="E42" s="24"/>
      <c r="F42" s="24"/>
      <c r="G42" s="63"/>
      <c r="H42" s="63"/>
    </row>
    <row r="43" spans="1:8" s="54" customFormat="1" ht="12.75" x14ac:dyDescent="0.25">
      <c r="A43" s="58" t="s">
        <v>115</v>
      </c>
      <c r="B43" s="55">
        <v>14259.78</v>
      </c>
      <c r="E43" s="24"/>
      <c r="F43" s="24"/>
    </row>
    <row r="44" spans="1:8" s="54" customFormat="1" ht="12.75" x14ac:dyDescent="0.2">
      <c r="A44" s="58" t="s">
        <v>127</v>
      </c>
      <c r="B44" s="55">
        <v>23073.119999999999</v>
      </c>
      <c r="F44" s="64"/>
      <c r="H44" s="63"/>
    </row>
    <row r="45" spans="1:8" s="54" customFormat="1" ht="12.75" x14ac:dyDescent="0.2">
      <c r="A45" s="52" t="s">
        <v>305</v>
      </c>
      <c r="B45" s="53">
        <v>399511.66</v>
      </c>
      <c r="E45" s="24"/>
      <c r="F45" s="24"/>
      <c r="H45" s="63"/>
    </row>
    <row r="46" spans="1:8" s="54" customFormat="1" ht="12.75" x14ac:dyDescent="0.2">
      <c r="A46" s="58" t="s">
        <v>306</v>
      </c>
      <c r="B46" s="55">
        <v>36563.620000000003</v>
      </c>
      <c r="F46" s="24"/>
      <c r="H46" s="63"/>
    </row>
    <row r="47" spans="1:8" s="54" customFormat="1" ht="12.75" x14ac:dyDescent="0.2">
      <c r="A47" s="52" t="s">
        <v>307</v>
      </c>
      <c r="B47" s="53">
        <v>72614.399999999994</v>
      </c>
      <c r="E47" s="24"/>
      <c r="F47" s="24"/>
      <c r="G47" s="63"/>
      <c r="H47" s="63"/>
    </row>
    <row r="48" spans="1:8" s="54" customFormat="1" ht="12.75" x14ac:dyDescent="0.2">
      <c r="A48" s="56" t="s">
        <v>308</v>
      </c>
      <c r="B48" s="57">
        <v>0</v>
      </c>
      <c r="E48" s="24"/>
      <c r="F48" s="24"/>
      <c r="G48" s="63"/>
      <c r="H48" s="63"/>
    </row>
    <row r="49" spans="1:8" s="54" customFormat="1" ht="12.75" x14ac:dyDescent="0.2">
      <c r="A49" s="52" t="s">
        <v>309</v>
      </c>
      <c r="B49" s="53">
        <v>0</v>
      </c>
      <c r="E49" s="24"/>
      <c r="F49" s="24"/>
      <c r="H49" s="63"/>
    </row>
    <row r="50" spans="1:8" s="54" customFormat="1" ht="12.75" x14ac:dyDescent="0.2">
      <c r="A50" s="56" t="s">
        <v>310</v>
      </c>
      <c r="B50" s="53">
        <v>9300</v>
      </c>
      <c r="E50" s="24"/>
      <c r="F50" s="65"/>
      <c r="G50" s="63"/>
      <c r="H50" s="63"/>
    </row>
    <row r="51" spans="1:8" s="54" customFormat="1" ht="25.5" x14ac:dyDescent="0.2">
      <c r="A51" s="52" t="s">
        <v>311</v>
      </c>
      <c r="B51" s="75">
        <v>0</v>
      </c>
      <c r="E51" s="24"/>
      <c r="F51" s="24"/>
      <c r="G51" s="63"/>
      <c r="H51" s="63"/>
    </row>
    <row r="52" spans="1:8" x14ac:dyDescent="0.25">
      <c r="A52" s="9" t="s">
        <v>126</v>
      </c>
      <c r="B52" s="18">
        <v>4352188.6099999994</v>
      </c>
      <c r="E52" s="31"/>
      <c r="F52" s="39"/>
    </row>
    <row r="53" spans="1:8" ht="4.5" customHeight="1" x14ac:dyDescent="0.25">
      <c r="B53" s="2"/>
      <c r="E53" s="33"/>
      <c r="F53" s="40"/>
    </row>
    <row r="54" spans="1:8" x14ac:dyDescent="0.25">
      <c r="A54" s="9" t="s">
        <v>116</v>
      </c>
      <c r="B54" s="18">
        <v>-1290682.3799999994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pageSetUpPr fitToPage="1"/>
  </sheetPr>
  <dimension ref="A1:H54"/>
  <sheetViews>
    <sheetView zoomScaleNormal="100" workbookViewId="0">
      <pane ySplit="3" topLeftCell="A31" activePane="bottomLeft" state="frozen"/>
      <selection activeCell="B38" sqref="B38"/>
      <selection pane="bottomLeft" activeCell="B38" sqref="B38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7" t="s">
        <v>312</v>
      </c>
      <c r="B1" s="157"/>
      <c r="C1" s="157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161" t="s">
        <v>34</v>
      </c>
      <c r="B3" s="161"/>
      <c r="C3" s="161"/>
      <c r="D3" s="15"/>
      <c r="E3" s="1" t="s">
        <v>91</v>
      </c>
      <c r="F3" s="12"/>
    </row>
    <row r="4" spans="1:8" ht="6" customHeight="1" x14ac:dyDescent="0.25"/>
    <row r="5" spans="1:8" x14ac:dyDescent="0.25">
      <c r="A5" s="155" t="s">
        <v>103</v>
      </c>
      <c r="B5" s="159" t="s">
        <v>123</v>
      </c>
      <c r="C5" s="160"/>
      <c r="E5" s="5"/>
      <c r="F5" s="6"/>
    </row>
    <row r="6" spans="1:8" x14ac:dyDescent="0.25">
      <c r="A6" s="156"/>
      <c r="B6" s="16" t="s">
        <v>97</v>
      </c>
      <c r="C6" s="16" t="s">
        <v>98</v>
      </c>
      <c r="E6" s="5"/>
      <c r="F6" s="6"/>
    </row>
    <row r="7" spans="1:8" s="54" customFormat="1" ht="12.75" x14ac:dyDescent="0.2">
      <c r="A7" s="52" t="s">
        <v>117</v>
      </c>
      <c r="B7" s="53">
        <v>454182.18</v>
      </c>
      <c r="C7" s="59">
        <v>455210.95</v>
      </c>
      <c r="E7" s="24"/>
      <c r="F7" s="27"/>
      <c r="G7" s="27"/>
      <c r="H7" s="63"/>
    </row>
    <row r="8" spans="1:8" s="54" customFormat="1" ht="25.5" x14ac:dyDescent="0.2">
      <c r="A8" s="52" t="s">
        <v>106</v>
      </c>
      <c r="B8" s="53">
        <v>111465.13</v>
      </c>
      <c r="C8" s="59">
        <v>104451.95</v>
      </c>
      <c r="E8" s="24"/>
      <c r="F8" s="24"/>
      <c r="G8" s="24"/>
      <c r="H8" s="63"/>
    </row>
    <row r="9" spans="1:8" s="54" customFormat="1" ht="12.75" x14ac:dyDescent="0.25">
      <c r="A9" s="52" t="s">
        <v>118</v>
      </c>
      <c r="B9" s="59">
        <v>354273.6</v>
      </c>
      <c r="C9" s="59">
        <v>337483.04</v>
      </c>
      <c r="E9" s="24"/>
      <c r="F9" s="27"/>
      <c r="G9" s="27"/>
    </row>
    <row r="10" spans="1:8" s="54" customFormat="1" ht="25.5" x14ac:dyDescent="0.2">
      <c r="A10" s="52" t="s">
        <v>113</v>
      </c>
      <c r="B10" s="53">
        <v>123286.26</v>
      </c>
      <c r="C10" s="59">
        <v>115896.1</v>
      </c>
      <c r="E10" s="24"/>
      <c r="F10" s="27"/>
      <c r="G10" s="27"/>
      <c r="H10" s="63"/>
    </row>
    <row r="11" spans="1:8" s="54" customFormat="1" ht="12.75" x14ac:dyDescent="0.2">
      <c r="A11" s="52" t="s">
        <v>104</v>
      </c>
      <c r="B11" s="53">
        <v>97404.3</v>
      </c>
      <c r="C11" s="59">
        <v>92106.77</v>
      </c>
      <c r="E11" s="24"/>
      <c r="F11" s="27"/>
      <c r="G11" s="27"/>
      <c r="H11" s="63"/>
    </row>
    <row r="12" spans="1:8" s="54" customFormat="1" ht="12.75" x14ac:dyDescent="0.2">
      <c r="A12" s="52" t="s">
        <v>100</v>
      </c>
      <c r="B12" s="53">
        <v>18924.599999999999</v>
      </c>
      <c r="C12" s="59">
        <v>18456.82</v>
      </c>
      <c r="E12" s="24"/>
      <c r="F12" s="27"/>
      <c r="G12" s="27"/>
      <c r="H12" s="63"/>
    </row>
    <row r="13" spans="1:8" s="54" customFormat="1" ht="12.75" x14ac:dyDescent="0.2">
      <c r="A13" s="52" t="s">
        <v>101</v>
      </c>
      <c r="B13" s="53">
        <v>22263.84</v>
      </c>
      <c r="C13" s="59">
        <v>19927.78</v>
      </c>
      <c r="E13" s="24"/>
      <c r="F13" s="24"/>
      <c r="G13" s="24"/>
      <c r="H13" s="63"/>
    </row>
    <row r="14" spans="1:8" s="54" customFormat="1" ht="12.75" x14ac:dyDescent="0.2">
      <c r="A14" s="52" t="s">
        <v>105</v>
      </c>
      <c r="B14" s="53">
        <v>194700.62</v>
      </c>
      <c r="C14" s="59">
        <v>185052.51</v>
      </c>
      <c r="E14" s="24"/>
      <c r="F14" s="27"/>
      <c r="G14" s="27"/>
      <c r="H14" s="63"/>
    </row>
    <row r="15" spans="1:8" s="54" customFormat="1" ht="12.75" x14ac:dyDescent="0.25">
      <c r="A15" s="52" t="s">
        <v>119</v>
      </c>
      <c r="B15" s="59">
        <v>0</v>
      </c>
      <c r="C15" s="59">
        <v>0</v>
      </c>
      <c r="E15" s="24"/>
      <c r="F15" s="24"/>
      <c r="G15" s="24"/>
    </row>
    <row r="16" spans="1:8" s="54" customFormat="1" ht="12.75" x14ac:dyDescent="0.25">
      <c r="A16" s="52" t="s">
        <v>107</v>
      </c>
      <c r="B16" s="59">
        <v>217908.24</v>
      </c>
      <c r="C16" s="59">
        <v>203467.6</v>
      </c>
      <c r="E16" s="24"/>
      <c r="F16" s="27"/>
      <c r="G16" s="27"/>
    </row>
    <row r="17" spans="1:8" s="54" customFormat="1" ht="12.75" x14ac:dyDescent="0.25">
      <c r="A17" s="52" t="s">
        <v>120</v>
      </c>
      <c r="B17" s="75">
        <v>0</v>
      </c>
      <c r="C17" s="76">
        <v>0</v>
      </c>
      <c r="E17" s="24"/>
      <c r="F17" s="37"/>
      <c r="G17" s="37"/>
    </row>
    <row r="18" spans="1:8" s="54" customFormat="1" ht="12.75" x14ac:dyDescent="0.2">
      <c r="A18" s="52" t="s">
        <v>108</v>
      </c>
      <c r="B18" s="75">
        <v>0</v>
      </c>
      <c r="C18" s="75">
        <v>0</v>
      </c>
      <c r="E18" s="24"/>
      <c r="F18" s="24"/>
      <c r="G18" s="24"/>
      <c r="H18" s="63"/>
    </row>
    <row r="19" spans="1:8" s="54" customFormat="1" ht="12.75" x14ac:dyDescent="0.25">
      <c r="A19" s="52" t="s">
        <v>303</v>
      </c>
      <c r="B19" s="59">
        <v>87984.03</v>
      </c>
      <c r="C19" s="59">
        <v>84820.26</v>
      </c>
      <c r="E19" s="24"/>
      <c r="F19" s="27"/>
      <c r="G19" s="27"/>
    </row>
    <row r="20" spans="1:8" s="54" customFormat="1" ht="12.75" x14ac:dyDescent="0.25">
      <c r="A20" s="52" t="s">
        <v>121</v>
      </c>
      <c r="B20" s="75">
        <v>0</v>
      </c>
      <c r="C20" s="59">
        <v>10.039999999999999</v>
      </c>
      <c r="E20" s="24"/>
      <c r="F20" s="24"/>
      <c r="G20" s="24"/>
    </row>
    <row r="21" spans="1:8" s="54" customFormat="1" ht="25.5" x14ac:dyDescent="0.25">
      <c r="A21" s="52" t="s">
        <v>109</v>
      </c>
      <c r="B21" s="53">
        <v>252117.12</v>
      </c>
      <c r="C21" s="59">
        <v>314620.02</v>
      </c>
      <c r="E21" s="24"/>
      <c r="F21" s="24"/>
      <c r="G21" s="24"/>
    </row>
    <row r="22" spans="1:8" s="54" customFormat="1" ht="25.5" x14ac:dyDescent="0.25">
      <c r="A22" s="52" t="s">
        <v>110</v>
      </c>
      <c r="B22" s="53">
        <v>322183.73</v>
      </c>
      <c r="C22" s="59">
        <v>747322.87</v>
      </c>
      <c r="E22" s="24"/>
      <c r="F22" s="24"/>
      <c r="G22" s="24"/>
    </row>
    <row r="23" spans="1:8" s="54" customFormat="1" ht="12.75" x14ac:dyDescent="0.25">
      <c r="A23" s="52" t="s">
        <v>111</v>
      </c>
      <c r="B23" s="59">
        <v>33952.800000000003</v>
      </c>
      <c r="C23" s="59">
        <v>33958.25</v>
      </c>
      <c r="E23" s="24"/>
      <c r="F23" s="37"/>
      <c r="G23" s="37"/>
    </row>
    <row r="24" spans="1:8" s="54" customFormat="1" ht="12.75" x14ac:dyDescent="0.2">
      <c r="A24" s="52" t="s">
        <v>112</v>
      </c>
      <c r="B24" s="59">
        <v>22619.55</v>
      </c>
      <c r="C24" s="59">
        <v>25360.27</v>
      </c>
      <c r="E24" s="24"/>
      <c r="F24" s="37"/>
      <c r="G24" s="37"/>
      <c r="H24" s="63"/>
    </row>
    <row r="25" spans="1:8" s="54" customFormat="1" ht="12.75" x14ac:dyDescent="0.2">
      <c r="A25" s="52" t="s">
        <v>313</v>
      </c>
      <c r="B25" s="53">
        <v>0</v>
      </c>
      <c r="C25" s="59">
        <v>0</v>
      </c>
      <c r="E25" s="24"/>
      <c r="F25" s="64"/>
      <c r="G25" s="64"/>
      <c r="H25" s="63"/>
    </row>
    <row r="26" spans="1:8" s="54" customFormat="1" ht="12.75" x14ac:dyDescent="0.2">
      <c r="A26" s="52" t="s">
        <v>314</v>
      </c>
      <c r="B26" s="75">
        <v>0</v>
      </c>
      <c r="C26" s="75">
        <v>0</v>
      </c>
      <c r="E26" s="24"/>
      <c r="F26" s="65"/>
      <c r="G26" s="65"/>
      <c r="H26" s="63"/>
    </row>
    <row r="27" spans="1:8" x14ac:dyDescent="0.25">
      <c r="A27" s="9" t="s">
        <v>122</v>
      </c>
      <c r="B27" s="19">
        <v>2313266</v>
      </c>
      <c r="C27" s="19">
        <v>2738145.23</v>
      </c>
      <c r="E27" s="25"/>
      <c r="F27" s="38"/>
      <c r="G27" s="38"/>
    </row>
    <row r="28" spans="1:8" ht="15" x14ac:dyDescent="0.25">
      <c r="B28" s="10"/>
      <c r="C28" s="54"/>
    </row>
    <row r="29" spans="1:8" x14ac:dyDescent="0.25">
      <c r="A29" s="16" t="s">
        <v>103</v>
      </c>
      <c r="B29" s="17" t="s">
        <v>124</v>
      </c>
      <c r="C29" s="67"/>
    </row>
    <row r="30" spans="1:8" s="54" customFormat="1" ht="12.75" x14ac:dyDescent="0.2">
      <c r="A30" s="52" t="s">
        <v>117</v>
      </c>
      <c r="B30" s="53">
        <v>454152.96000000002</v>
      </c>
      <c r="C30" s="67"/>
      <c r="E30" s="24"/>
      <c r="F30" s="62"/>
      <c r="G30" s="63"/>
      <c r="H30" s="63"/>
    </row>
    <row r="31" spans="1:8" s="54" customFormat="1" ht="12.75" x14ac:dyDescent="0.2">
      <c r="A31" s="52" t="s">
        <v>125</v>
      </c>
      <c r="B31" s="53">
        <v>256213</v>
      </c>
      <c r="E31" s="24"/>
      <c r="F31" s="27"/>
      <c r="G31" s="63"/>
      <c r="H31" s="63"/>
    </row>
    <row r="32" spans="1:8" s="54" customFormat="1" ht="25.5" x14ac:dyDescent="0.2">
      <c r="A32" s="52" t="s">
        <v>99</v>
      </c>
      <c r="B32" s="53">
        <v>123278.04</v>
      </c>
      <c r="E32" s="24"/>
      <c r="F32" s="37"/>
      <c r="G32" s="63"/>
      <c r="H32" s="63"/>
    </row>
    <row r="33" spans="1:8" s="54" customFormat="1" ht="12.75" x14ac:dyDescent="0.2">
      <c r="A33" s="52" t="s">
        <v>114</v>
      </c>
      <c r="B33" s="53">
        <v>97398</v>
      </c>
      <c r="E33" s="24"/>
      <c r="F33" s="37"/>
      <c r="G33" s="63"/>
      <c r="H33" s="63"/>
    </row>
    <row r="34" spans="1:8" s="54" customFormat="1" ht="12.75" x14ac:dyDescent="0.2">
      <c r="A34" s="52" t="s">
        <v>276</v>
      </c>
      <c r="B34" s="53">
        <v>18923.04</v>
      </c>
      <c r="E34" s="24"/>
      <c r="F34" s="37"/>
      <c r="G34" s="63"/>
      <c r="H34" s="63"/>
    </row>
    <row r="35" spans="1:8" s="54" customFormat="1" ht="12.75" x14ac:dyDescent="0.2">
      <c r="A35" s="52" t="s">
        <v>277</v>
      </c>
      <c r="B35" s="53">
        <v>63497.16</v>
      </c>
      <c r="E35" s="24"/>
      <c r="F35" s="24"/>
      <c r="G35" s="63"/>
      <c r="H35" s="63"/>
    </row>
    <row r="36" spans="1:8" s="54" customFormat="1" ht="12.75" x14ac:dyDescent="0.2">
      <c r="A36" s="52" t="s">
        <v>278</v>
      </c>
      <c r="B36" s="53">
        <v>179111.56</v>
      </c>
      <c r="E36" s="24"/>
      <c r="F36" s="27"/>
      <c r="G36" s="63"/>
      <c r="H36" s="63"/>
    </row>
    <row r="37" spans="1:8" s="54" customFormat="1" ht="12.75" x14ac:dyDescent="0.2">
      <c r="A37" s="52" t="s">
        <v>102</v>
      </c>
      <c r="B37" s="53">
        <v>0</v>
      </c>
      <c r="E37" s="24"/>
      <c r="F37" s="27"/>
      <c r="G37" s="63"/>
      <c r="H37" s="63"/>
    </row>
    <row r="38" spans="1:8" s="54" customFormat="1" ht="12.75" x14ac:dyDescent="0.2">
      <c r="A38" s="52" t="s">
        <v>279</v>
      </c>
      <c r="B38" s="53">
        <v>217893.24</v>
      </c>
      <c r="E38" s="24"/>
      <c r="F38" s="37"/>
      <c r="G38" s="63"/>
      <c r="H38" s="63"/>
    </row>
    <row r="39" spans="1:8" s="54" customFormat="1" ht="12.75" x14ac:dyDescent="0.2">
      <c r="A39" s="52" t="s">
        <v>280</v>
      </c>
      <c r="B39" s="75">
        <v>0</v>
      </c>
      <c r="E39" s="24"/>
      <c r="F39" s="24"/>
      <c r="G39" s="63"/>
      <c r="H39" s="63"/>
    </row>
    <row r="40" spans="1:8" s="54" customFormat="1" ht="12.75" x14ac:dyDescent="0.2">
      <c r="A40" s="56" t="s">
        <v>281</v>
      </c>
      <c r="B40" s="75">
        <v>0</v>
      </c>
      <c r="E40" s="24"/>
      <c r="F40" s="24"/>
      <c r="G40" s="63"/>
      <c r="H40" s="63"/>
    </row>
    <row r="41" spans="1:8" s="54" customFormat="1" ht="12.75" x14ac:dyDescent="0.2">
      <c r="A41" s="52" t="s">
        <v>302</v>
      </c>
      <c r="B41" s="53">
        <v>86550.080000000002</v>
      </c>
      <c r="E41" s="24"/>
      <c r="F41" s="24"/>
      <c r="G41" s="63"/>
      <c r="H41" s="63"/>
    </row>
    <row r="42" spans="1:8" s="54" customFormat="1" ht="25.5" x14ac:dyDescent="0.2">
      <c r="A42" s="52" t="s">
        <v>304</v>
      </c>
      <c r="B42" s="53">
        <v>240546.82</v>
      </c>
      <c r="E42" s="24"/>
      <c r="F42" s="24"/>
      <c r="G42" s="63"/>
      <c r="H42" s="63"/>
    </row>
    <row r="43" spans="1:8" s="54" customFormat="1" ht="12.75" x14ac:dyDescent="0.25">
      <c r="A43" s="58" t="s">
        <v>115</v>
      </c>
      <c r="B43" s="55">
        <v>9641.9</v>
      </c>
      <c r="E43" s="24"/>
      <c r="F43" s="24"/>
    </row>
    <row r="44" spans="1:8" s="54" customFormat="1" ht="12.75" x14ac:dyDescent="0.2">
      <c r="A44" s="58" t="s">
        <v>127</v>
      </c>
      <c r="B44" s="55">
        <v>17093.48</v>
      </c>
      <c r="F44" s="64"/>
      <c r="H44" s="63"/>
    </row>
    <row r="45" spans="1:8" s="54" customFormat="1" ht="12.75" x14ac:dyDescent="0.2">
      <c r="A45" s="52" t="s">
        <v>305</v>
      </c>
      <c r="B45" s="53">
        <v>348443.93</v>
      </c>
      <c r="E45" s="24"/>
      <c r="F45" s="24"/>
      <c r="H45" s="63"/>
    </row>
    <row r="46" spans="1:8" s="54" customFormat="1" ht="12.75" x14ac:dyDescent="0.2">
      <c r="A46" s="58" t="s">
        <v>306</v>
      </c>
      <c r="B46" s="55">
        <v>41173.93</v>
      </c>
      <c r="F46" s="24"/>
      <c r="H46" s="63"/>
    </row>
    <row r="47" spans="1:8" s="54" customFormat="1" ht="12.75" x14ac:dyDescent="0.2">
      <c r="A47" s="52" t="s">
        <v>307</v>
      </c>
      <c r="B47" s="53">
        <v>106430</v>
      </c>
      <c r="E47" s="24"/>
      <c r="F47" s="24"/>
      <c r="G47" s="63"/>
      <c r="H47" s="63"/>
    </row>
    <row r="48" spans="1:8" s="54" customFormat="1" ht="12.75" x14ac:dyDescent="0.2">
      <c r="A48" s="56" t="s">
        <v>308</v>
      </c>
      <c r="B48" s="57">
        <v>0</v>
      </c>
      <c r="E48" s="24"/>
      <c r="F48" s="24"/>
      <c r="G48" s="63"/>
      <c r="H48" s="63"/>
    </row>
    <row r="49" spans="1:8" s="54" customFormat="1" ht="12.75" x14ac:dyDescent="0.2">
      <c r="A49" s="52" t="s">
        <v>309</v>
      </c>
      <c r="B49" s="53">
        <v>0</v>
      </c>
      <c r="E49" s="24"/>
      <c r="F49" s="24"/>
      <c r="H49" s="63"/>
    </row>
    <row r="50" spans="1:8" s="54" customFormat="1" ht="12.75" x14ac:dyDescent="0.2">
      <c r="A50" s="56" t="s">
        <v>310</v>
      </c>
      <c r="B50" s="75">
        <v>0</v>
      </c>
      <c r="E50" s="24"/>
      <c r="F50" s="65"/>
      <c r="G50" s="63"/>
      <c r="H50" s="63"/>
    </row>
    <row r="51" spans="1:8" s="54" customFormat="1" ht="25.5" x14ac:dyDescent="0.2">
      <c r="A51" s="52" t="s">
        <v>311</v>
      </c>
      <c r="B51" s="75">
        <v>0</v>
      </c>
      <c r="E51" s="24"/>
      <c r="F51" s="24"/>
      <c r="G51" s="63"/>
      <c r="H51" s="63"/>
    </row>
    <row r="52" spans="1:8" x14ac:dyDescent="0.25">
      <c r="A52" s="9" t="s">
        <v>126</v>
      </c>
      <c r="B52" s="18">
        <v>2192437.83</v>
      </c>
      <c r="E52" s="31"/>
      <c r="F52" s="39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v>545707.39999999991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1:H54"/>
  <sheetViews>
    <sheetView zoomScaleNormal="100" workbookViewId="0">
      <pane ySplit="3" topLeftCell="A49" activePane="bottomLeft" state="frozen"/>
      <selection activeCell="B38" sqref="B38"/>
      <selection pane="bottomLeft" activeCell="B38" sqref="B38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7" t="s">
        <v>312</v>
      </c>
      <c r="B1" s="157"/>
      <c r="C1" s="157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161" t="s">
        <v>35</v>
      </c>
      <c r="B3" s="161"/>
      <c r="C3" s="161"/>
      <c r="D3" s="15"/>
      <c r="E3" s="1" t="s">
        <v>91</v>
      </c>
      <c r="F3" s="12"/>
    </row>
    <row r="4" spans="1:8" ht="6" customHeight="1" x14ac:dyDescent="0.25"/>
    <row r="5" spans="1:8" x14ac:dyDescent="0.25">
      <c r="A5" s="155" t="s">
        <v>103</v>
      </c>
      <c r="B5" s="159" t="s">
        <v>123</v>
      </c>
      <c r="C5" s="160"/>
      <c r="E5" s="5"/>
      <c r="F5" s="6"/>
    </row>
    <row r="6" spans="1:8" x14ac:dyDescent="0.25">
      <c r="A6" s="156"/>
      <c r="B6" s="16" t="s">
        <v>97</v>
      </c>
      <c r="C6" s="16" t="s">
        <v>98</v>
      </c>
      <c r="E6" s="5"/>
      <c r="F6" s="6"/>
    </row>
    <row r="7" spans="1:8" s="54" customFormat="1" ht="12.75" x14ac:dyDescent="0.2">
      <c r="A7" s="52" t="s">
        <v>117</v>
      </c>
      <c r="B7" s="53">
        <v>3044212.27</v>
      </c>
      <c r="C7" s="59">
        <v>3205733.7</v>
      </c>
      <c r="E7" s="24"/>
      <c r="F7" s="27"/>
      <c r="G7" s="27"/>
      <c r="H7" s="63"/>
    </row>
    <row r="8" spans="1:8" s="54" customFormat="1" ht="25.5" x14ac:dyDescent="0.2">
      <c r="A8" s="52" t="s">
        <v>106</v>
      </c>
      <c r="B8" s="53">
        <v>701459.17</v>
      </c>
      <c r="C8" s="59">
        <v>698364.25</v>
      </c>
      <c r="E8" s="24"/>
      <c r="F8" s="24"/>
      <c r="G8" s="24"/>
      <c r="H8" s="63"/>
    </row>
    <row r="9" spans="1:8" s="54" customFormat="1" ht="12.75" x14ac:dyDescent="0.25">
      <c r="A9" s="52" t="s">
        <v>118</v>
      </c>
      <c r="B9" s="59">
        <v>3175758.48</v>
      </c>
      <c r="C9" s="59">
        <v>3121247.98</v>
      </c>
      <c r="E9" s="24"/>
      <c r="F9" s="27"/>
      <c r="G9" s="27"/>
    </row>
    <row r="10" spans="1:8" s="54" customFormat="1" ht="25.5" x14ac:dyDescent="0.2">
      <c r="A10" s="52" t="s">
        <v>113</v>
      </c>
      <c r="B10" s="53">
        <v>837278.88</v>
      </c>
      <c r="C10" s="59">
        <v>833341.43999999994</v>
      </c>
      <c r="E10" s="24"/>
      <c r="F10" s="27"/>
      <c r="G10" s="27"/>
      <c r="H10" s="63"/>
    </row>
    <row r="11" spans="1:8" s="54" customFormat="1" ht="12.75" x14ac:dyDescent="0.2">
      <c r="A11" s="52" t="s">
        <v>104</v>
      </c>
      <c r="B11" s="53">
        <v>661518.68999999994</v>
      </c>
      <c r="C11" s="59">
        <v>661398.14</v>
      </c>
      <c r="E11" s="24"/>
      <c r="F11" s="27"/>
      <c r="G11" s="27"/>
      <c r="H11" s="63"/>
    </row>
    <row r="12" spans="1:8" s="54" customFormat="1" ht="12.75" x14ac:dyDescent="0.2">
      <c r="A12" s="52" t="s">
        <v>100</v>
      </c>
      <c r="B12" s="53">
        <v>128522.35</v>
      </c>
      <c r="C12" s="59">
        <v>130967.06</v>
      </c>
      <c r="E12" s="24"/>
      <c r="F12" s="27"/>
      <c r="G12" s="27"/>
      <c r="H12" s="63"/>
    </row>
    <row r="13" spans="1:8" s="54" customFormat="1" ht="12.75" x14ac:dyDescent="0.2">
      <c r="A13" s="52" t="s">
        <v>101</v>
      </c>
      <c r="B13" s="53">
        <v>151204.69</v>
      </c>
      <c r="C13" s="59">
        <v>153020.09</v>
      </c>
      <c r="E13" s="24"/>
      <c r="F13" s="27"/>
      <c r="G13" s="27"/>
      <c r="H13" s="63"/>
    </row>
    <row r="14" spans="1:8" s="54" customFormat="1" ht="12.75" x14ac:dyDescent="0.2">
      <c r="A14" s="52" t="s">
        <v>105</v>
      </c>
      <c r="B14" s="53">
        <v>1452594.59</v>
      </c>
      <c r="C14" s="59">
        <v>1423620.62</v>
      </c>
      <c r="E14" s="24"/>
      <c r="F14" s="27"/>
      <c r="G14" s="27"/>
      <c r="H14" s="63"/>
    </row>
    <row r="15" spans="1:8" s="54" customFormat="1" ht="12.75" x14ac:dyDescent="0.25">
      <c r="A15" s="52" t="s">
        <v>119</v>
      </c>
      <c r="B15" s="59">
        <v>245976</v>
      </c>
      <c r="C15" s="59">
        <v>244776</v>
      </c>
      <c r="E15" s="24"/>
      <c r="F15" s="27"/>
      <c r="G15" s="27"/>
    </row>
    <row r="16" spans="1:8" s="54" customFormat="1" ht="12.75" x14ac:dyDescent="0.25">
      <c r="A16" s="52" t="s">
        <v>107</v>
      </c>
      <c r="B16" s="59">
        <v>1479919.18</v>
      </c>
      <c r="C16" s="59">
        <v>1463907.31</v>
      </c>
      <c r="E16" s="24"/>
      <c r="F16" s="27"/>
      <c r="G16" s="27"/>
    </row>
    <row r="17" spans="1:8" s="54" customFormat="1" ht="12.75" x14ac:dyDescent="0.25">
      <c r="A17" s="52" t="s">
        <v>120</v>
      </c>
      <c r="B17" s="75">
        <v>0</v>
      </c>
      <c r="C17" s="76">
        <v>0</v>
      </c>
      <c r="E17" s="24"/>
      <c r="F17" s="37"/>
      <c r="G17" s="37"/>
    </row>
    <row r="18" spans="1:8" s="54" customFormat="1" ht="12.75" x14ac:dyDescent="0.2">
      <c r="A18" s="52" t="s">
        <v>108</v>
      </c>
      <c r="B18" s="53">
        <v>695619.48</v>
      </c>
      <c r="C18" s="59">
        <v>714132.6</v>
      </c>
      <c r="E18" s="24"/>
      <c r="F18" s="27"/>
      <c r="G18" s="27"/>
      <c r="H18" s="63"/>
    </row>
    <row r="19" spans="1:8" s="54" customFormat="1" ht="12.75" x14ac:dyDescent="0.25">
      <c r="A19" s="52" t="s">
        <v>303</v>
      </c>
      <c r="B19" s="59">
        <v>679693.63</v>
      </c>
      <c r="C19" s="59">
        <v>685256.97</v>
      </c>
      <c r="E19" s="24"/>
      <c r="F19" s="27"/>
      <c r="G19" s="27"/>
    </row>
    <row r="20" spans="1:8" s="54" customFormat="1" ht="12.75" x14ac:dyDescent="0.25">
      <c r="A20" s="52" t="s">
        <v>121</v>
      </c>
      <c r="B20" s="75">
        <v>0</v>
      </c>
      <c r="C20" s="59">
        <v>10705.93</v>
      </c>
      <c r="E20" s="24"/>
      <c r="F20" s="24"/>
      <c r="G20" s="24"/>
    </row>
    <row r="21" spans="1:8" s="54" customFormat="1" ht="25.5" x14ac:dyDescent="0.25">
      <c r="A21" s="52" t="s">
        <v>109</v>
      </c>
      <c r="B21" s="53">
        <v>388.65</v>
      </c>
      <c r="C21" s="59">
        <v>184504.14</v>
      </c>
      <c r="E21" s="24"/>
      <c r="F21" s="24"/>
      <c r="G21" s="24"/>
    </row>
    <row r="22" spans="1:8" s="54" customFormat="1" ht="25.5" x14ac:dyDescent="0.25">
      <c r="A22" s="52" t="s">
        <v>110</v>
      </c>
      <c r="B22" s="53">
        <v>317.02999999999997</v>
      </c>
      <c r="C22" s="59">
        <v>404207.49</v>
      </c>
      <c r="E22" s="24"/>
      <c r="F22" s="24"/>
      <c r="G22" s="24"/>
    </row>
    <row r="23" spans="1:8" s="54" customFormat="1" ht="12.75" x14ac:dyDescent="0.25">
      <c r="A23" s="52" t="s">
        <v>111</v>
      </c>
      <c r="B23" s="59">
        <v>230592.68</v>
      </c>
      <c r="C23" s="59">
        <v>232360.71</v>
      </c>
      <c r="E23" s="24"/>
      <c r="F23" s="37"/>
      <c r="G23" s="37"/>
    </row>
    <row r="24" spans="1:8" s="54" customFormat="1" ht="12.75" x14ac:dyDescent="0.2">
      <c r="A24" s="52" t="s">
        <v>112</v>
      </c>
      <c r="B24" s="59">
        <v>0</v>
      </c>
      <c r="C24" s="59">
        <v>111248.52</v>
      </c>
      <c r="E24" s="24"/>
      <c r="F24" s="37"/>
      <c r="G24" s="37"/>
      <c r="H24" s="63"/>
    </row>
    <row r="25" spans="1:8" s="54" customFormat="1" ht="12.75" x14ac:dyDescent="0.2">
      <c r="A25" s="52" t="s">
        <v>313</v>
      </c>
      <c r="B25" s="53">
        <v>0</v>
      </c>
      <c r="C25" s="59">
        <v>0</v>
      </c>
      <c r="E25" s="24"/>
      <c r="F25" s="64"/>
      <c r="G25" s="64"/>
      <c r="H25" s="63"/>
    </row>
    <row r="26" spans="1:8" s="54" customFormat="1" ht="12.75" x14ac:dyDescent="0.2">
      <c r="A26" s="52" t="s">
        <v>314</v>
      </c>
      <c r="B26" s="75">
        <v>0</v>
      </c>
      <c r="C26" s="75">
        <v>0</v>
      </c>
      <c r="E26" s="24"/>
      <c r="F26" s="65"/>
      <c r="G26" s="65"/>
      <c r="H26" s="63"/>
    </row>
    <row r="27" spans="1:8" x14ac:dyDescent="0.25">
      <c r="A27" s="9" t="s">
        <v>122</v>
      </c>
      <c r="B27" s="19">
        <v>13485055.77</v>
      </c>
      <c r="C27" s="19">
        <v>14278792.950000003</v>
      </c>
      <c r="E27" s="25"/>
      <c r="F27" s="38"/>
      <c r="G27" s="38"/>
    </row>
    <row r="28" spans="1:8" ht="15" x14ac:dyDescent="0.25">
      <c r="B28" s="10"/>
      <c r="C28" s="54"/>
      <c r="G28" s="35"/>
    </row>
    <row r="29" spans="1:8" x14ac:dyDescent="0.25">
      <c r="A29" s="16" t="s">
        <v>103</v>
      </c>
      <c r="B29" s="17" t="s">
        <v>124</v>
      </c>
      <c r="C29" s="67"/>
    </row>
    <row r="30" spans="1:8" s="54" customFormat="1" ht="12.75" x14ac:dyDescent="0.2">
      <c r="A30" s="52" t="s">
        <v>117</v>
      </c>
      <c r="B30" s="53">
        <v>3083304.96</v>
      </c>
      <c r="C30" s="67"/>
      <c r="E30" s="24"/>
      <c r="F30" s="62"/>
      <c r="G30" s="63"/>
      <c r="H30" s="63"/>
    </row>
    <row r="31" spans="1:8" s="54" customFormat="1" ht="12.75" x14ac:dyDescent="0.2">
      <c r="A31" s="52" t="s">
        <v>125</v>
      </c>
      <c r="B31" s="53">
        <v>4580095</v>
      </c>
      <c r="E31" s="24"/>
      <c r="F31" s="27"/>
      <c r="G31" s="63"/>
      <c r="H31" s="63"/>
    </row>
    <row r="32" spans="1:8" s="54" customFormat="1" ht="25.5" x14ac:dyDescent="0.2">
      <c r="A32" s="52" t="s">
        <v>99</v>
      </c>
      <c r="B32" s="53">
        <v>836951.04000000004</v>
      </c>
      <c r="E32" s="24"/>
      <c r="F32" s="37"/>
      <c r="G32" s="63"/>
      <c r="H32" s="63"/>
    </row>
    <row r="33" spans="1:8" s="54" customFormat="1" ht="12.75" x14ac:dyDescent="0.2">
      <c r="A33" s="52" t="s">
        <v>114</v>
      </c>
      <c r="B33" s="53">
        <v>661248</v>
      </c>
      <c r="E33" s="24"/>
      <c r="F33" s="37"/>
      <c r="G33" s="63"/>
      <c r="H33" s="63"/>
    </row>
    <row r="34" spans="1:8" s="54" customFormat="1" ht="12.75" x14ac:dyDescent="0.2">
      <c r="A34" s="52" t="s">
        <v>276</v>
      </c>
      <c r="B34" s="53">
        <v>128471.03999999999</v>
      </c>
      <c r="E34" s="24"/>
      <c r="F34" s="37"/>
      <c r="G34" s="63"/>
      <c r="H34" s="63"/>
    </row>
    <row r="35" spans="1:8" s="54" customFormat="1" ht="12.75" x14ac:dyDescent="0.2">
      <c r="A35" s="52" t="s">
        <v>277</v>
      </c>
      <c r="B35" s="53">
        <v>158699.51999999999</v>
      </c>
      <c r="E35" s="24"/>
      <c r="F35" s="27"/>
      <c r="G35" s="63"/>
      <c r="H35" s="63"/>
    </row>
    <row r="36" spans="1:8" s="54" customFormat="1" ht="12.75" x14ac:dyDescent="0.2">
      <c r="A36" s="52" t="s">
        <v>278</v>
      </c>
      <c r="B36" s="53">
        <v>1364125.73</v>
      </c>
      <c r="E36" s="24"/>
      <c r="F36" s="27"/>
      <c r="G36" s="63"/>
      <c r="H36" s="63"/>
    </row>
    <row r="37" spans="1:8" s="54" customFormat="1" ht="12.75" x14ac:dyDescent="0.2">
      <c r="A37" s="52" t="s">
        <v>102</v>
      </c>
      <c r="B37" s="53">
        <v>0</v>
      </c>
      <c r="E37" s="24"/>
      <c r="F37" s="27"/>
      <c r="G37" s="63"/>
      <c r="H37" s="63"/>
    </row>
    <row r="38" spans="1:8" s="54" customFormat="1" ht="12.75" x14ac:dyDescent="0.2">
      <c r="A38" s="52" t="s">
        <v>279</v>
      </c>
      <c r="B38" s="53">
        <v>1479306.24</v>
      </c>
      <c r="E38" s="24"/>
      <c r="F38" s="37"/>
      <c r="G38" s="63"/>
      <c r="H38" s="63"/>
    </row>
    <row r="39" spans="1:8" s="54" customFormat="1" ht="12.75" x14ac:dyDescent="0.2">
      <c r="A39" s="52" t="s">
        <v>280</v>
      </c>
      <c r="B39" s="75">
        <v>0</v>
      </c>
      <c r="E39" s="24"/>
      <c r="F39" s="24"/>
      <c r="G39" s="63"/>
      <c r="H39" s="63"/>
    </row>
    <row r="40" spans="1:8" s="54" customFormat="1" ht="12.75" x14ac:dyDescent="0.2">
      <c r="A40" s="56" t="s">
        <v>281</v>
      </c>
      <c r="B40" s="53">
        <v>1031009.43</v>
      </c>
      <c r="E40" s="24"/>
      <c r="F40" s="27"/>
      <c r="G40" s="63"/>
      <c r="H40" s="63"/>
    </row>
    <row r="41" spans="1:8" s="54" customFormat="1" ht="12.75" x14ac:dyDescent="0.2">
      <c r="A41" s="52" t="s">
        <v>302</v>
      </c>
      <c r="B41" s="53">
        <v>685822.49</v>
      </c>
      <c r="E41" s="24"/>
      <c r="F41" s="24"/>
      <c r="G41" s="63"/>
      <c r="H41" s="63"/>
    </row>
    <row r="42" spans="1:8" s="54" customFormat="1" ht="25.5" x14ac:dyDescent="0.2">
      <c r="A42" s="52" t="s">
        <v>304</v>
      </c>
      <c r="B42" s="53">
        <v>668093.6</v>
      </c>
      <c r="E42" s="24"/>
      <c r="F42" s="24"/>
      <c r="G42" s="63"/>
      <c r="H42" s="63"/>
    </row>
    <row r="43" spans="1:8" s="54" customFormat="1" ht="12.75" x14ac:dyDescent="0.25">
      <c r="A43" s="58" t="s">
        <v>115</v>
      </c>
      <c r="B43" s="55">
        <v>-14715.79</v>
      </c>
      <c r="E43" s="24"/>
      <c r="F43" s="24"/>
    </row>
    <row r="44" spans="1:8" s="54" customFormat="1" ht="12.75" x14ac:dyDescent="0.2">
      <c r="A44" s="58" t="s">
        <v>127</v>
      </c>
      <c r="B44" s="55">
        <v>682809.33</v>
      </c>
      <c r="F44" s="64"/>
      <c r="H44" s="63"/>
    </row>
    <row r="45" spans="1:8" s="54" customFormat="1" ht="12.75" x14ac:dyDescent="0.2">
      <c r="A45" s="52" t="s">
        <v>305</v>
      </c>
      <c r="B45" s="53">
        <v>227901.25</v>
      </c>
      <c r="E45" s="24"/>
      <c r="F45" s="24"/>
      <c r="H45" s="63"/>
    </row>
    <row r="46" spans="1:8" s="54" customFormat="1" ht="12.75" x14ac:dyDescent="0.2">
      <c r="A46" s="58" t="s">
        <v>306</v>
      </c>
      <c r="B46" s="55">
        <v>227901.25</v>
      </c>
      <c r="F46" s="24"/>
      <c r="H46" s="63"/>
    </row>
    <row r="47" spans="1:8" s="54" customFormat="1" ht="12.75" x14ac:dyDescent="0.2">
      <c r="A47" s="52" t="s">
        <v>307</v>
      </c>
      <c r="B47" s="53">
        <v>127797.6</v>
      </c>
      <c r="E47" s="24"/>
      <c r="F47" s="24"/>
      <c r="G47" s="63"/>
      <c r="H47" s="63"/>
    </row>
    <row r="48" spans="1:8" s="54" customFormat="1" ht="12.75" x14ac:dyDescent="0.2">
      <c r="A48" s="56" t="s">
        <v>308</v>
      </c>
      <c r="B48" s="57">
        <v>50000</v>
      </c>
      <c r="E48" s="24"/>
      <c r="F48" s="24"/>
      <c r="G48" s="63"/>
      <c r="H48" s="63"/>
    </row>
    <row r="49" spans="1:8" s="54" customFormat="1" ht="12.75" x14ac:dyDescent="0.2">
      <c r="A49" s="52" t="s">
        <v>309</v>
      </c>
      <c r="B49" s="53">
        <v>0</v>
      </c>
      <c r="E49" s="24"/>
      <c r="F49" s="24"/>
      <c r="H49" s="63"/>
    </row>
    <row r="50" spans="1:8" s="54" customFormat="1" ht="12.75" x14ac:dyDescent="0.2">
      <c r="A50" s="56" t="s">
        <v>310</v>
      </c>
      <c r="B50" s="75">
        <v>0</v>
      </c>
      <c r="E50" s="24"/>
      <c r="F50" s="65"/>
      <c r="G50" s="63"/>
      <c r="H50" s="63"/>
    </row>
    <row r="51" spans="1:8" s="54" customFormat="1" ht="25.5" x14ac:dyDescent="0.2">
      <c r="A51" s="52" t="s">
        <v>311</v>
      </c>
      <c r="B51" s="53">
        <v>492777.40000000224</v>
      </c>
      <c r="E51" s="24"/>
      <c r="F51" s="24"/>
      <c r="G51" s="63"/>
      <c r="H51" s="63"/>
    </row>
    <row r="52" spans="1:8" x14ac:dyDescent="0.25">
      <c r="A52" s="9" t="s">
        <v>126</v>
      </c>
      <c r="B52" s="18">
        <v>15575603.300000001</v>
      </c>
      <c r="E52" s="31"/>
      <c r="F52" s="39"/>
    </row>
    <row r="53" spans="1:8" ht="4.5" customHeight="1" x14ac:dyDescent="0.25">
      <c r="B53" s="2"/>
      <c r="E53" s="31"/>
      <c r="F53" s="39"/>
      <c r="G53" s="35"/>
    </row>
    <row r="54" spans="1:8" x14ac:dyDescent="0.25">
      <c r="A54" s="9" t="s">
        <v>116</v>
      </c>
      <c r="B54" s="18">
        <v>-1296810.3499999978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pageSetUpPr fitToPage="1"/>
  </sheetPr>
  <dimension ref="A1:H54"/>
  <sheetViews>
    <sheetView zoomScaleNormal="100" workbookViewId="0">
      <pane ySplit="3" topLeftCell="A43" activePane="bottomLeft" state="frozen"/>
      <selection activeCell="B38" sqref="B38"/>
      <selection pane="bottomLeft" activeCell="B38" sqref="B38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7" t="s">
        <v>312</v>
      </c>
      <c r="B1" s="157"/>
      <c r="C1" s="157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161" t="s">
        <v>36</v>
      </c>
      <c r="B3" s="161"/>
      <c r="C3" s="161"/>
      <c r="D3" s="15"/>
      <c r="E3" s="1" t="s">
        <v>91</v>
      </c>
      <c r="F3" s="12"/>
    </row>
    <row r="4" spans="1:8" ht="6" customHeight="1" x14ac:dyDescent="0.25"/>
    <row r="5" spans="1:8" x14ac:dyDescent="0.25">
      <c r="A5" s="155" t="s">
        <v>103</v>
      </c>
      <c r="B5" s="159" t="s">
        <v>123</v>
      </c>
      <c r="C5" s="160"/>
      <c r="E5" s="5"/>
      <c r="F5" s="6"/>
    </row>
    <row r="6" spans="1:8" x14ac:dyDescent="0.25">
      <c r="A6" s="156"/>
      <c r="B6" s="16" t="s">
        <v>97</v>
      </c>
      <c r="C6" s="16" t="s">
        <v>98</v>
      </c>
      <c r="E6" s="5"/>
      <c r="F6" s="6"/>
    </row>
    <row r="7" spans="1:8" s="54" customFormat="1" ht="12.75" x14ac:dyDescent="0.2">
      <c r="A7" s="52" t="s">
        <v>117</v>
      </c>
      <c r="B7" s="53">
        <v>460222.32</v>
      </c>
      <c r="C7" s="59">
        <v>467453.31</v>
      </c>
      <c r="E7" s="24"/>
      <c r="F7" s="27"/>
      <c r="G7" s="27"/>
      <c r="H7" s="63"/>
    </row>
    <row r="8" spans="1:8" s="54" customFormat="1" ht="25.5" x14ac:dyDescent="0.2">
      <c r="A8" s="52" t="s">
        <v>106</v>
      </c>
      <c r="B8" s="53">
        <v>95707.22</v>
      </c>
      <c r="C8" s="59">
        <v>96082.98</v>
      </c>
      <c r="E8" s="24"/>
      <c r="F8" s="24"/>
      <c r="G8" s="24"/>
      <c r="H8" s="63"/>
    </row>
    <row r="9" spans="1:8" s="54" customFormat="1" ht="12.75" x14ac:dyDescent="0.25">
      <c r="A9" s="52" t="s">
        <v>118</v>
      </c>
      <c r="B9" s="59">
        <v>358985.1</v>
      </c>
      <c r="C9" s="59">
        <v>354663.26</v>
      </c>
      <c r="E9" s="24"/>
      <c r="F9" s="27"/>
      <c r="G9" s="27"/>
    </row>
    <row r="10" spans="1:8" s="54" customFormat="1" ht="25.5" x14ac:dyDescent="0.2">
      <c r="A10" s="52" t="s">
        <v>113</v>
      </c>
      <c r="B10" s="53">
        <v>124925.64</v>
      </c>
      <c r="C10" s="59">
        <v>123001.44</v>
      </c>
      <c r="E10" s="24"/>
      <c r="F10" s="27"/>
      <c r="G10" s="27"/>
      <c r="H10" s="63"/>
    </row>
    <row r="11" spans="1:8" s="54" customFormat="1" ht="12.75" x14ac:dyDescent="0.2">
      <c r="A11" s="52" t="s">
        <v>104</v>
      </c>
      <c r="B11" s="53">
        <v>98699.88</v>
      </c>
      <c r="C11" s="59">
        <v>97458.82</v>
      </c>
      <c r="E11" s="24"/>
      <c r="F11" s="27"/>
      <c r="G11" s="27"/>
      <c r="H11" s="63"/>
    </row>
    <row r="12" spans="1:8" s="54" customFormat="1" ht="12.75" x14ac:dyDescent="0.2">
      <c r="A12" s="52" t="s">
        <v>100</v>
      </c>
      <c r="B12" s="53">
        <v>19175.400000000001</v>
      </c>
      <c r="C12" s="59">
        <v>18953.79</v>
      </c>
      <c r="E12" s="24"/>
      <c r="F12" s="27"/>
      <c r="G12" s="27"/>
      <c r="H12" s="63"/>
    </row>
    <row r="13" spans="1:8" s="54" customFormat="1" ht="12.75" x14ac:dyDescent="0.2">
      <c r="A13" s="52" t="s">
        <v>101</v>
      </c>
      <c r="B13" s="75">
        <v>0</v>
      </c>
      <c r="C13" s="59">
        <v>12.99</v>
      </c>
      <c r="E13" s="24"/>
      <c r="F13" s="24"/>
      <c r="G13" s="24"/>
      <c r="H13" s="63"/>
    </row>
    <row r="14" spans="1:8" s="54" customFormat="1" ht="12.75" x14ac:dyDescent="0.2">
      <c r="A14" s="52" t="s">
        <v>105</v>
      </c>
      <c r="B14" s="53">
        <v>241703.26</v>
      </c>
      <c r="C14" s="59">
        <v>242073.44</v>
      </c>
      <c r="E14" s="24"/>
      <c r="F14" s="27"/>
      <c r="G14" s="27"/>
      <c r="H14" s="63"/>
    </row>
    <row r="15" spans="1:8" s="54" customFormat="1" ht="12.75" x14ac:dyDescent="0.25">
      <c r="A15" s="52" t="s">
        <v>119</v>
      </c>
      <c r="B15" s="59">
        <v>46608</v>
      </c>
      <c r="C15" s="59">
        <v>46608</v>
      </c>
      <c r="E15" s="24"/>
      <c r="F15" s="27"/>
      <c r="G15" s="27"/>
    </row>
    <row r="16" spans="1:8" s="54" customFormat="1" ht="12.75" x14ac:dyDescent="0.25">
      <c r="A16" s="52" t="s">
        <v>107</v>
      </c>
      <c r="B16" s="59">
        <v>220806.36</v>
      </c>
      <c r="C16" s="59">
        <v>217879.61</v>
      </c>
      <c r="E16" s="24"/>
      <c r="F16" s="27"/>
      <c r="G16" s="27"/>
    </row>
    <row r="17" spans="1:8" s="54" customFormat="1" ht="12.75" x14ac:dyDescent="0.25">
      <c r="A17" s="52" t="s">
        <v>120</v>
      </c>
      <c r="B17" s="75">
        <v>0</v>
      </c>
      <c r="C17" s="76">
        <v>0</v>
      </c>
      <c r="E17" s="24"/>
      <c r="F17" s="37"/>
      <c r="G17" s="37"/>
    </row>
    <row r="18" spans="1:8" s="54" customFormat="1" ht="12.75" x14ac:dyDescent="0.2">
      <c r="A18" s="52" t="s">
        <v>108</v>
      </c>
      <c r="B18" s="53">
        <v>94098.27</v>
      </c>
      <c r="C18" s="59">
        <v>91988.64</v>
      </c>
      <c r="E18" s="24"/>
      <c r="F18" s="27"/>
      <c r="G18" s="27"/>
      <c r="H18" s="63"/>
    </row>
    <row r="19" spans="1:8" s="54" customFormat="1" ht="12.75" x14ac:dyDescent="0.25">
      <c r="A19" s="52" t="s">
        <v>303</v>
      </c>
      <c r="B19" s="59">
        <v>75628.66</v>
      </c>
      <c r="C19" s="59">
        <v>71910.12</v>
      </c>
      <c r="E19" s="24"/>
      <c r="F19" s="27"/>
      <c r="G19" s="27"/>
    </row>
    <row r="20" spans="1:8" s="54" customFormat="1" ht="12.75" x14ac:dyDescent="0.25">
      <c r="A20" s="52" t="s">
        <v>121</v>
      </c>
      <c r="B20" s="75">
        <v>0</v>
      </c>
      <c r="C20" s="59">
        <v>0</v>
      </c>
      <c r="E20" s="24"/>
      <c r="F20" s="24"/>
      <c r="G20" s="24"/>
    </row>
    <row r="21" spans="1:8" s="54" customFormat="1" ht="25.5" x14ac:dyDescent="0.25">
      <c r="A21" s="52" t="s">
        <v>109</v>
      </c>
      <c r="B21" s="53">
        <v>418432.59</v>
      </c>
      <c r="C21" s="59">
        <v>432387.57</v>
      </c>
      <c r="E21" s="24"/>
      <c r="F21" s="24"/>
      <c r="G21" s="24"/>
    </row>
    <row r="22" spans="1:8" s="54" customFormat="1" ht="25.5" x14ac:dyDescent="0.25">
      <c r="A22" s="52" t="s">
        <v>110</v>
      </c>
      <c r="B22" s="53">
        <v>1633307.04</v>
      </c>
      <c r="C22" s="59">
        <v>1905592.99</v>
      </c>
      <c r="E22" s="24"/>
      <c r="F22" s="24"/>
      <c r="G22" s="24"/>
    </row>
    <row r="23" spans="1:8" s="54" customFormat="1" ht="12.75" x14ac:dyDescent="0.25">
      <c r="A23" s="52" t="s">
        <v>111</v>
      </c>
      <c r="B23" s="59">
        <v>34404.959999999999</v>
      </c>
      <c r="C23" s="59">
        <v>34053.08</v>
      </c>
      <c r="E23" s="24"/>
      <c r="F23" s="37"/>
      <c r="G23" s="37"/>
    </row>
    <row r="24" spans="1:8" s="54" customFormat="1" ht="12.75" x14ac:dyDescent="0.2">
      <c r="A24" s="52" t="s">
        <v>112</v>
      </c>
      <c r="B24" s="59">
        <v>93526.74</v>
      </c>
      <c r="C24" s="59">
        <v>88061.55</v>
      </c>
      <c r="E24" s="24"/>
      <c r="F24" s="37"/>
      <c r="G24" s="37"/>
      <c r="H24" s="63"/>
    </row>
    <row r="25" spans="1:8" s="54" customFormat="1" ht="12.75" x14ac:dyDescent="0.2">
      <c r="A25" s="52" t="s">
        <v>313</v>
      </c>
      <c r="B25" s="53">
        <v>25717.78</v>
      </c>
      <c r="C25" s="59">
        <v>17174.97</v>
      </c>
      <c r="E25" s="24"/>
      <c r="F25" s="64"/>
      <c r="G25" s="64"/>
      <c r="H25" s="63"/>
    </row>
    <row r="26" spans="1:8" s="54" customFormat="1" ht="12.75" x14ac:dyDescent="0.2">
      <c r="A26" s="52" t="s">
        <v>314</v>
      </c>
      <c r="B26" s="53">
        <v>0</v>
      </c>
      <c r="C26" s="59">
        <v>0</v>
      </c>
      <c r="E26" s="24"/>
      <c r="F26" s="65"/>
      <c r="G26" s="65"/>
      <c r="H26" s="63"/>
    </row>
    <row r="27" spans="1:8" x14ac:dyDescent="0.25">
      <c r="A27" s="9" t="s">
        <v>122</v>
      </c>
      <c r="B27" s="19">
        <v>4041949.22</v>
      </c>
      <c r="C27" s="19">
        <v>4305356.5599999996</v>
      </c>
      <c r="E27" s="25"/>
      <c r="F27" s="38"/>
      <c r="G27" s="38"/>
    </row>
    <row r="28" spans="1:8" ht="15" x14ac:dyDescent="0.25">
      <c r="B28" s="10"/>
      <c r="C28" s="54"/>
    </row>
    <row r="29" spans="1:8" x14ac:dyDescent="0.25">
      <c r="A29" s="16" t="s">
        <v>103</v>
      </c>
      <c r="B29" s="17" t="s">
        <v>124</v>
      </c>
      <c r="C29" s="67"/>
    </row>
    <row r="30" spans="1:8" s="54" customFormat="1" ht="12.75" x14ac:dyDescent="0.2">
      <c r="A30" s="52" t="s">
        <v>117</v>
      </c>
      <c r="B30" s="53">
        <v>460224</v>
      </c>
      <c r="C30" s="67"/>
      <c r="E30" s="24"/>
      <c r="F30" s="62"/>
      <c r="G30" s="63"/>
      <c r="H30" s="63"/>
    </row>
    <row r="31" spans="1:8" s="54" customFormat="1" ht="12.75" x14ac:dyDescent="0.2">
      <c r="A31" s="52" t="s">
        <v>125</v>
      </c>
      <c r="B31" s="53">
        <v>508763</v>
      </c>
      <c r="E31" s="24"/>
      <c r="F31" s="27"/>
      <c r="G31" s="63"/>
      <c r="H31" s="63"/>
    </row>
    <row r="32" spans="1:8" s="54" customFormat="1" ht="25.5" x14ac:dyDescent="0.2">
      <c r="A32" s="52" t="s">
        <v>99</v>
      </c>
      <c r="B32" s="53">
        <v>124926</v>
      </c>
      <c r="E32" s="24"/>
      <c r="F32" s="37"/>
      <c r="G32" s="63"/>
      <c r="H32" s="63"/>
    </row>
    <row r="33" spans="1:8" s="54" customFormat="1" ht="12.75" x14ac:dyDescent="0.2">
      <c r="A33" s="52" t="s">
        <v>114</v>
      </c>
      <c r="B33" s="53">
        <v>98700</v>
      </c>
      <c r="E33" s="24"/>
      <c r="F33" s="37"/>
      <c r="G33" s="63"/>
      <c r="H33" s="63"/>
    </row>
    <row r="34" spans="1:8" s="54" customFormat="1" ht="12.75" x14ac:dyDescent="0.2">
      <c r="A34" s="52" t="s">
        <v>276</v>
      </c>
      <c r="B34" s="53">
        <v>19176</v>
      </c>
      <c r="E34" s="24"/>
      <c r="F34" s="37"/>
      <c r="G34" s="63"/>
      <c r="H34" s="63"/>
    </row>
    <row r="35" spans="1:8" s="54" customFormat="1" ht="12.75" x14ac:dyDescent="0.2">
      <c r="A35" s="52" t="s">
        <v>277</v>
      </c>
      <c r="B35" s="75">
        <v>0</v>
      </c>
      <c r="E35" s="24"/>
      <c r="F35" s="24"/>
      <c r="G35" s="63"/>
      <c r="H35" s="63"/>
    </row>
    <row r="36" spans="1:8" s="54" customFormat="1" ht="12.75" x14ac:dyDescent="0.2">
      <c r="A36" s="52" t="s">
        <v>278</v>
      </c>
      <c r="B36" s="53">
        <v>227106.14</v>
      </c>
      <c r="E36" s="24"/>
      <c r="F36" s="27"/>
      <c r="G36" s="63"/>
      <c r="H36" s="63"/>
    </row>
    <row r="37" spans="1:8" s="54" customFormat="1" ht="12.75" x14ac:dyDescent="0.2">
      <c r="A37" s="52" t="s">
        <v>102</v>
      </c>
      <c r="B37" s="53">
        <v>0</v>
      </c>
      <c r="E37" s="24"/>
      <c r="F37" s="24"/>
      <c r="G37" s="63"/>
      <c r="H37" s="63"/>
    </row>
    <row r="38" spans="1:8" s="54" customFormat="1" ht="12.75" x14ac:dyDescent="0.2">
      <c r="A38" s="52" t="s">
        <v>279</v>
      </c>
      <c r="B38" s="53">
        <v>220806</v>
      </c>
      <c r="E38" s="24"/>
      <c r="F38" s="37"/>
      <c r="G38" s="63"/>
      <c r="H38" s="63"/>
    </row>
    <row r="39" spans="1:8" s="54" customFormat="1" ht="12.75" x14ac:dyDescent="0.2">
      <c r="A39" s="52" t="s">
        <v>280</v>
      </c>
      <c r="B39" s="75">
        <v>0</v>
      </c>
      <c r="E39" s="24"/>
      <c r="F39" s="24"/>
      <c r="G39" s="63"/>
      <c r="H39" s="63"/>
    </row>
    <row r="40" spans="1:8" s="54" customFormat="1" ht="12.75" x14ac:dyDescent="0.2">
      <c r="A40" s="56" t="s">
        <v>281</v>
      </c>
      <c r="B40" s="53">
        <v>91563.01</v>
      </c>
      <c r="E40" s="24"/>
      <c r="F40" s="27"/>
      <c r="G40" s="63"/>
      <c r="H40" s="63"/>
    </row>
    <row r="41" spans="1:8" s="54" customFormat="1" ht="12.75" x14ac:dyDescent="0.2">
      <c r="A41" s="52" t="s">
        <v>302</v>
      </c>
      <c r="B41" s="53">
        <v>83715.460000000006</v>
      </c>
      <c r="E41" s="24"/>
      <c r="F41" s="24"/>
      <c r="G41" s="63"/>
      <c r="H41" s="63"/>
    </row>
    <row r="42" spans="1:8" s="54" customFormat="1" ht="25.5" x14ac:dyDescent="0.2">
      <c r="A42" s="52" t="s">
        <v>304</v>
      </c>
      <c r="B42" s="53">
        <v>442857.6</v>
      </c>
      <c r="E42" s="24"/>
      <c r="F42" s="24"/>
      <c r="G42" s="63"/>
      <c r="H42" s="63"/>
    </row>
    <row r="43" spans="1:8" s="54" customFormat="1" ht="12.75" x14ac:dyDescent="0.25">
      <c r="A43" s="58" t="s">
        <v>115</v>
      </c>
      <c r="B43" s="55">
        <v>15439.44</v>
      </c>
      <c r="E43" s="24"/>
      <c r="F43" s="24"/>
    </row>
    <row r="44" spans="1:8" s="54" customFormat="1" ht="12.75" x14ac:dyDescent="0.2">
      <c r="A44" s="58" t="s">
        <v>127</v>
      </c>
      <c r="B44" s="55">
        <v>28060.38</v>
      </c>
      <c r="F44" s="64"/>
      <c r="H44" s="63"/>
    </row>
    <row r="45" spans="1:8" s="54" customFormat="1" ht="12.75" x14ac:dyDescent="0.2">
      <c r="A45" s="52" t="s">
        <v>305</v>
      </c>
      <c r="B45" s="53">
        <v>1578171.68</v>
      </c>
      <c r="E45" s="24"/>
      <c r="F45" s="24"/>
      <c r="H45" s="63"/>
    </row>
    <row r="46" spans="1:8" s="54" customFormat="1" ht="12.75" x14ac:dyDescent="0.2">
      <c r="A46" s="58" t="s">
        <v>306</v>
      </c>
      <c r="B46" s="55">
        <v>43246.02</v>
      </c>
      <c r="F46" s="24"/>
      <c r="H46" s="63"/>
    </row>
    <row r="47" spans="1:8" s="54" customFormat="1" ht="12.75" x14ac:dyDescent="0.2">
      <c r="A47" s="52" t="s">
        <v>307</v>
      </c>
      <c r="B47" s="53">
        <v>43052.4</v>
      </c>
      <c r="E47" s="24"/>
      <c r="F47" s="24"/>
      <c r="G47" s="63"/>
      <c r="H47" s="63"/>
    </row>
    <row r="48" spans="1:8" s="54" customFormat="1" ht="12.75" x14ac:dyDescent="0.2">
      <c r="A48" s="56" t="s">
        <v>308</v>
      </c>
      <c r="B48" s="57">
        <v>1650</v>
      </c>
      <c r="E48" s="24"/>
      <c r="F48" s="24"/>
      <c r="G48" s="63"/>
      <c r="H48" s="63"/>
    </row>
    <row r="49" spans="1:8" s="54" customFormat="1" ht="12.75" x14ac:dyDescent="0.2">
      <c r="A49" s="52" t="s">
        <v>309</v>
      </c>
      <c r="B49" s="53">
        <v>0</v>
      </c>
      <c r="E49" s="24"/>
      <c r="F49" s="24"/>
      <c r="H49" s="63"/>
    </row>
    <row r="50" spans="1:8" s="54" customFormat="1" ht="12.75" x14ac:dyDescent="0.2">
      <c r="A50" s="56" t="s">
        <v>310</v>
      </c>
      <c r="B50" s="75">
        <v>0</v>
      </c>
      <c r="E50" s="24"/>
      <c r="F50" s="65"/>
      <c r="G50" s="63"/>
      <c r="H50" s="63"/>
    </row>
    <row r="51" spans="1:8" s="54" customFormat="1" ht="25.5" x14ac:dyDescent="0.2">
      <c r="A51" s="52" t="s">
        <v>311</v>
      </c>
      <c r="B51" s="53">
        <v>104924.5299999998</v>
      </c>
      <c r="E51" s="24"/>
      <c r="F51" s="24"/>
      <c r="G51" s="63"/>
      <c r="H51" s="63"/>
    </row>
    <row r="52" spans="1:8" x14ac:dyDescent="0.25">
      <c r="A52" s="9" t="s">
        <v>126</v>
      </c>
      <c r="B52" s="18">
        <v>4005635.82</v>
      </c>
      <c r="E52" s="31"/>
      <c r="F52" s="39"/>
    </row>
    <row r="53" spans="1:8" ht="4.5" customHeight="1" x14ac:dyDescent="0.25">
      <c r="B53" s="2"/>
      <c r="E53" s="33"/>
      <c r="F53" s="40"/>
    </row>
    <row r="54" spans="1:8" x14ac:dyDescent="0.25">
      <c r="A54" s="9" t="s">
        <v>116</v>
      </c>
      <c r="B54" s="18">
        <v>299720.73999999976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H54"/>
  <sheetViews>
    <sheetView zoomScaleNormal="100" workbookViewId="0">
      <pane ySplit="3" topLeftCell="A19" activePane="bottomLeft" state="frozen"/>
      <selection activeCell="B38" sqref="B38"/>
      <selection pane="bottomLeft" activeCell="B38" sqref="B38"/>
    </sheetView>
  </sheetViews>
  <sheetFormatPr defaultColWidth="15"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2" width="15" style="2"/>
    <col min="13" max="13" width="23.42578125" style="2" customWidth="1"/>
    <col min="14" max="16" width="15" style="2"/>
    <col min="17" max="17" width="31.5703125" style="2" customWidth="1"/>
    <col min="18" max="16384" width="15" style="2"/>
  </cols>
  <sheetData>
    <row r="1" spans="1:8" ht="40.5" customHeight="1" x14ac:dyDescent="0.25">
      <c r="A1" s="157" t="s">
        <v>312</v>
      </c>
      <c r="B1" s="157"/>
      <c r="C1" s="157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161" t="s">
        <v>1</v>
      </c>
      <c r="B3" s="161"/>
      <c r="C3" s="161"/>
      <c r="D3" s="15"/>
      <c r="E3" s="1" t="s">
        <v>91</v>
      </c>
      <c r="F3" s="12"/>
    </row>
    <row r="4" spans="1:8" ht="6" customHeight="1" x14ac:dyDescent="0.25"/>
    <row r="5" spans="1:8" x14ac:dyDescent="0.25">
      <c r="A5" s="155" t="s">
        <v>103</v>
      </c>
      <c r="B5" s="159" t="s">
        <v>123</v>
      </c>
      <c r="C5" s="160"/>
      <c r="F5" s="6"/>
    </row>
    <row r="6" spans="1:8" x14ac:dyDescent="0.25">
      <c r="A6" s="156"/>
      <c r="B6" s="16" t="s">
        <v>97</v>
      </c>
      <c r="C6" s="16" t="s">
        <v>98</v>
      </c>
    </row>
    <row r="7" spans="1:8" s="54" customFormat="1" ht="12.75" x14ac:dyDescent="0.25">
      <c r="A7" s="52" t="s">
        <v>117</v>
      </c>
      <c r="B7" s="53">
        <v>1577105.24</v>
      </c>
      <c r="C7" s="59">
        <v>1568424.95</v>
      </c>
      <c r="D7" s="67"/>
    </row>
    <row r="8" spans="1:8" s="54" customFormat="1" ht="25.5" x14ac:dyDescent="0.25">
      <c r="A8" s="52" t="s">
        <v>106</v>
      </c>
      <c r="B8" s="53">
        <v>241832.88</v>
      </c>
      <c r="C8" s="59">
        <v>233902.16</v>
      </c>
    </row>
    <row r="9" spans="1:8" s="54" customFormat="1" ht="12.75" x14ac:dyDescent="0.25">
      <c r="A9" s="52" t="s">
        <v>118</v>
      </c>
      <c r="B9" s="59">
        <v>1230623.76</v>
      </c>
      <c r="C9" s="59">
        <v>1193075.95</v>
      </c>
      <c r="E9" s="24"/>
      <c r="F9" s="29"/>
      <c r="G9" s="29"/>
    </row>
    <row r="10" spans="1:8" s="54" customFormat="1" ht="25.5" x14ac:dyDescent="0.2">
      <c r="A10" s="52" t="s">
        <v>113</v>
      </c>
      <c r="B10" s="53">
        <v>428249.4</v>
      </c>
      <c r="C10" s="59">
        <v>413029.33</v>
      </c>
      <c r="E10" s="24"/>
      <c r="F10" s="29"/>
      <c r="G10" s="29"/>
      <c r="H10" s="63"/>
    </row>
    <row r="11" spans="1:8" s="54" customFormat="1" ht="12.75" x14ac:dyDescent="0.2">
      <c r="A11" s="52" t="s">
        <v>104</v>
      </c>
      <c r="B11" s="53">
        <v>337431</v>
      </c>
      <c r="C11" s="59">
        <v>326496.75</v>
      </c>
      <c r="E11" s="24"/>
      <c r="F11" s="29"/>
      <c r="G11" s="29"/>
      <c r="H11" s="63"/>
    </row>
    <row r="12" spans="1:8" s="54" customFormat="1" ht="12.75" x14ac:dyDescent="0.2">
      <c r="A12" s="52" t="s">
        <v>100</v>
      </c>
      <c r="B12" s="53">
        <v>65345.3</v>
      </c>
      <c r="C12" s="59">
        <v>63174.31</v>
      </c>
      <c r="E12" s="24"/>
      <c r="F12" s="29"/>
      <c r="G12" s="29"/>
      <c r="H12" s="63"/>
    </row>
    <row r="13" spans="1:8" s="54" customFormat="1" ht="12.75" x14ac:dyDescent="0.2">
      <c r="A13" s="52" t="s">
        <v>101</v>
      </c>
      <c r="B13" s="75">
        <v>0</v>
      </c>
      <c r="C13" s="75">
        <v>0</v>
      </c>
      <c r="E13" s="24"/>
      <c r="F13" s="29"/>
      <c r="G13" s="29"/>
      <c r="H13" s="63"/>
    </row>
    <row r="14" spans="1:8" s="54" customFormat="1" ht="12.75" x14ac:dyDescent="0.2">
      <c r="A14" s="52" t="s">
        <v>105</v>
      </c>
      <c r="B14" s="53">
        <v>812740.31</v>
      </c>
      <c r="C14" s="59">
        <v>776391.33</v>
      </c>
      <c r="E14" s="24"/>
      <c r="F14" s="29"/>
      <c r="G14" s="29"/>
      <c r="H14" s="63"/>
    </row>
    <row r="15" spans="1:8" s="54" customFormat="1" ht="12.75" x14ac:dyDescent="0.25">
      <c r="A15" s="52" t="s">
        <v>119</v>
      </c>
      <c r="B15" s="59">
        <v>163200</v>
      </c>
      <c r="C15" s="59">
        <v>163000</v>
      </c>
      <c r="E15" s="24"/>
      <c r="F15" s="29"/>
      <c r="G15" s="29"/>
    </row>
    <row r="16" spans="1:8" s="54" customFormat="1" ht="12.75" x14ac:dyDescent="0.25">
      <c r="A16" s="52" t="s">
        <v>107</v>
      </c>
      <c r="B16" s="59">
        <v>756938.12</v>
      </c>
      <c r="C16" s="59">
        <v>728644.34</v>
      </c>
      <c r="E16" s="24"/>
      <c r="F16" s="29"/>
      <c r="G16" s="29"/>
    </row>
    <row r="17" spans="1:8" s="54" customFormat="1" ht="12.75" x14ac:dyDescent="0.25">
      <c r="A17" s="52" t="s">
        <v>120</v>
      </c>
      <c r="B17" s="59">
        <v>192377.86</v>
      </c>
      <c r="C17" s="59">
        <v>185374.7</v>
      </c>
      <c r="E17" s="24"/>
      <c r="F17" s="29"/>
      <c r="G17" s="29"/>
    </row>
    <row r="18" spans="1:8" s="54" customFormat="1" ht="12.75" x14ac:dyDescent="0.2">
      <c r="A18" s="52" t="s">
        <v>108</v>
      </c>
      <c r="B18" s="75">
        <v>0</v>
      </c>
      <c r="C18" s="75">
        <v>0</v>
      </c>
      <c r="E18" s="24"/>
      <c r="F18" s="29"/>
      <c r="G18" s="29"/>
      <c r="H18" s="63"/>
    </row>
    <row r="19" spans="1:8" s="54" customFormat="1" ht="12.75" x14ac:dyDescent="0.25">
      <c r="A19" s="52" t="s">
        <v>303</v>
      </c>
      <c r="B19" s="59">
        <v>149312.85</v>
      </c>
      <c r="C19" s="59">
        <v>141433.70000000001</v>
      </c>
      <c r="E19" s="24"/>
      <c r="F19" s="29"/>
      <c r="G19" s="29"/>
    </row>
    <row r="20" spans="1:8" s="54" customFormat="1" ht="12.75" x14ac:dyDescent="0.25">
      <c r="A20" s="52" t="s">
        <v>121</v>
      </c>
      <c r="B20" s="75">
        <v>0</v>
      </c>
      <c r="C20" s="59">
        <v>3.2</v>
      </c>
      <c r="E20" s="24"/>
      <c r="F20" s="29"/>
      <c r="G20" s="29"/>
    </row>
    <row r="21" spans="1:8" s="54" customFormat="1" ht="25.5" x14ac:dyDescent="0.25">
      <c r="A21" s="52" t="s">
        <v>109</v>
      </c>
      <c r="B21" s="53">
        <v>179.52</v>
      </c>
      <c r="C21" s="59">
        <v>70170.28</v>
      </c>
      <c r="E21" s="24"/>
      <c r="F21" s="29"/>
      <c r="G21" s="29"/>
    </row>
    <row r="22" spans="1:8" s="54" customFormat="1" ht="25.5" x14ac:dyDescent="0.25">
      <c r="A22" s="52" t="s">
        <v>110</v>
      </c>
      <c r="B22" s="53">
        <v>146.96</v>
      </c>
      <c r="C22" s="59">
        <v>130928.02</v>
      </c>
      <c r="E22" s="24"/>
      <c r="F22" s="29"/>
      <c r="G22" s="29"/>
    </row>
    <row r="23" spans="1:8" s="54" customFormat="1" ht="12.75" x14ac:dyDescent="0.25">
      <c r="A23" s="52" t="s">
        <v>111</v>
      </c>
      <c r="B23" s="59">
        <v>117943.28</v>
      </c>
      <c r="C23" s="59">
        <v>114033.46</v>
      </c>
      <c r="E23" s="24"/>
      <c r="F23" s="29"/>
      <c r="G23" s="29"/>
    </row>
    <row r="24" spans="1:8" s="54" customFormat="1" ht="12.75" x14ac:dyDescent="0.2">
      <c r="A24" s="52" t="s">
        <v>112</v>
      </c>
      <c r="B24" s="75">
        <v>0</v>
      </c>
      <c r="C24" s="59">
        <v>19527.419999999998</v>
      </c>
      <c r="E24" s="24"/>
      <c r="F24" s="29"/>
      <c r="G24" s="29"/>
      <c r="H24" s="63"/>
    </row>
    <row r="25" spans="1:8" s="54" customFormat="1" ht="12.75" x14ac:dyDescent="0.2">
      <c r="A25" s="52" t="s">
        <v>313</v>
      </c>
      <c r="B25" s="53">
        <v>75642.48</v>
      </c>
      <c r="C25" s="59">
        <v>74611.3</v>
      </c>
      <c r="E25" s="24"/>
      <c r="F25" s="72"/>
      <c r="G25" s="72"/>
      <c r="H25" s="63"/>
    </row>
    <row r="26" spans="1:8" s="54" customFormat="1" ht="12.75" x14ac:dyDescent="0.2">
      <c r="A26" s="52" t="s">
        <v>314</v>
      </c>
      <c r="B26" s="75">
        <v>0</v>
      </c>
      <c r="C26" s="75">
        <v>0</v>
      </c>
      <c r="E26" s="24"/>
      <c r="F26" s="72"/>
      <c r="G26" s="72"/>
      <c r="H26" s="63"/>
    </row>
    <row r="27" spans="1:8" x14ac:dyDescent="0.25">
      <c r="A27" s="9" t="s">
        <v>122</v>
      </c>
      <c r="B27" s="19">
        <v>6149068.96</v>
      </c>
      <c r="C27" s="19">
        <v>6202221.1999999993</v>
      </c>
      <c r="E27" s="25"/>
      <c r="F27" s="26"/>
      <c r="G27" s="26"/>
    </row>
    <row r="28" spans="1:8" ht="15" x14ac:dyDescent="0.25">
      <c r="B28" s="10"/>
      <c r="C28" s="54"/>
    </row>
    <row r="29" spans="1:8" ht="15" x14ac:dyDescent="0.25">
      <c r="A29" s="16" t="s">
        <v>103</v>
      </c>
      <c r="B29" s="17" t="s">
        <v>124</v>
      </c>
      <c r="C29" s="67"/>
      <c r="F29"/>
      <c r="G29"/>
    </row>
    <row r="30" spans="1:8" s="54" customFormat="1" ht="12.75" x14ac:dyDescent="0.2">
      <c r="A30" s="52" t="s">
        <v>117</v>
      </c>
      <c r="B30" s="53">
        <v>1577295.36</v>
      </c>
      <c r="C30" s="67"/>
      <c r="E30" s="68"/>
      <c r="F30" s="63"/>
      <c r="G30" s="63"/>
    </row>
    <row r="31" spans="1:8" s="54" customFormat="1" ht="12.75" x14ac:dyDescent="0.2">
      <c r="A31" s="52" t="s">
        <v>125</v>
      </c>
      <c r="B31" s="53">
        <v>579323</v>
      </c>
      <c r="D31" s="24"/>
      <c r="E31" s="27"/>
      <c r="F31" s="63"/>
      <c r="G31" s="63"/>
    </row>
    <row r="32" spans="1:8" s="54" customFormat="1" ht="25.5" x14ac:dyDescent="0.2">
      <c r="A32" s="52" t="s">
        <v>99</v>
      </c>
      <c r="B32" s="53">
        <v>428150.64</v>
      </c>
      <c r="D32" s="24"/>
      <c r="E32" s="27"/>
      <c r="F32" s="63"/>
      <c r="G32" s="63"/>
    </row>
    <row r="33" spans="1:7" s="54" customFormat="1" ht="12.75" x14ac:dyDescent="0.2">
      <c r="A33" s="52" t="s">
        <v>114</v>
      </c>
      <c r="B33" s="53">
        <v>338268</v>
      </c>
      <c r="D33" s="24"/>
      <c r="E33" s="27"/>
      <c r="F33" s="63"/>
      <c r="G33" s="63"/>
    </row>
    <row r="34" spans="1:7" s="54" customFormat="1" ht="12.75" x14ac:dyDescent="0.2">
      <c r="A34" s="52" t="s">
        <v>276</v>
      </c>
      <c r="B34" s="53">
        <v>65720.639999999999</v>
      </c>
      <c r="D34" s="24"/>
      <c r="E34" s="27"/>
      <c r="F34" s="63"/>
      <c r="G34" s="63"/>
    </row>
    <row r="35" spans="1:7" s="54" customFormat="1" ht="12.75" x14ac:dyDescent="0.2">
      <c r="A35" s="52" t="s">
        <v>277</v>
      </c>
      <c r="B35" s="75">
        <v>0</v>
      </c>
      <c r="D35" s="24"/>
      <c r="E35" s="27"/>
      <c r="F35" s="63"/>
      <c r="G35" s="63"/>
    </row>
    <row r="36" spans="1:7" s="54" customFormat="1" ht="12.75" x14ac:dyDescent="0.2">
      <c r="A36" s="52" t="s">
        <v>278</v>
      </c>
      <c r="B36" s="53">
        <v>820939.13</v>
      </c>
      <c r="D36" s="24"/>
      <c r="E36" s="27"/>
      <c r="F36" s="63"/>
      <c r="G36" s="63"/>
    </row>
    <row r="37" spans="1:7" s="54" customFormat="1" ht="12.75" x14ac:dyDescent="0.2">
      <c r="A37" s="52" t="s">
        <v>102</v>
      </c>
      <c r="B37" s="53">
        <v>0</v>
      </c>
      <c r="D37" s="24"/>
      <c r="E37" s="27"/>
      <c r="F37" s="63"/>
      <c r="G37" s="63"/>
    </row>
    <row r="38" spans="1:7" s="54" customFormat="1" ht="12.75" x14ac:dyDescent="0.2">
      <c r="A38" s="52" t="s">
        <v>279</v>
      </c>
      <c r="B38" s="53">
        <v>756753.84</v>
      </c>
      <c r="D38" s="24"/>
      <c r="E38" s="27"/>
      <c r="F38" s="63"/>
      <c r="G38" s="63"/>
    </row>
    <row r="39" spans="1:7" s="54" customFormat="1" ht="12.75" x14ac:dyDescent="0.2">
      <c r="A39" s="52" t="s">
        <v>280</v>
      </c>
      <c r="B39" s="53">
        <v>192377.86</v>
      </c>
      <c r="D39" s="24"/>
      <c r="E39" s="27"/>
      <c r="F39" s="63"/>
      <c r="G39" s="63"/>
    </row>
    <row r="40" spans="1:7" s="54" customFormat="1" ht="12.75" x14ac:dyDescent="0.2">
      <c r="A40" s="56" t="s">
        <v>281</v>
      </c>
      <c r="B40" s="75">
        <v>0</v>
      </c>
      <c r="D40" s="24"/>
      <c r="E40" s="27"/>
      <c r="F40" s="63"/>
      <c r="G40" s="63"/>
    </row>
    <row r="41" spans="1:7" s="54" customFormat="1" ht="12.75" x14ac:dyDescent="0.2">
      <c r="A41" s="52" t="s">
        <v>302</v>
      </c>
      <c r="B41" s="53">
        <v>150825.82</v>
      </c>
      <c r="D41" s="24"/>
      <c r="E41" s="27"/>
      <c r="F41" s="63"/>
      <c r="G41" s="63"/>
    </row>
    <row r="42" spans="1:7" s="54" customFormat="1" ht="25.5" x14ac:dyDescent="0.25">
      <c r="A42" s="52" t="s">
        <v>304</v>
      </c>
      <c r="B42" s="53">
        <v>16339.94</v>
      </c>
      <c r="D42" s="24"/>
      <c r="E42" s="27"/>
    </row>
    <row r="43" spans="1:7" s="54" customFormat="1" ht="12.75" x14ac:dyDescent="0.2">
      <c r="A43" s="58" t="s">
        <v>115</v>
      </c>
      <c r="B43" s="55">
        <v>-30204.36</v>
      </c>
      <c r="D43" s="24"/>
      <c r="E43" s="27"/>
      <c r="G43" s="63"/>
    </row>
    <row r="44" spans="1:7" s="54" customFormat="1" ht="12.75" x14ac:dyDescent="0.2">
      <c r="A44" s="58" t="s">
        <v>127</v>
      </c>
      <c r="B44" s="55">
        <v>46544.42</v>
      </c>
      <c r="E44" s="66"/>
      <c r="G44" s="63"/>
    </row>
    <row r="45" spans="1:7" s="54" customFormat="1" ht="12.75" x14ac:dyDescent="0.2">
      <c r="A45" s="52" t="s">
        <v>305</v>
      </c>
      <c r="B45" s="53">
        <v>89183.23</v>
      </c>
      <c r="D45" s="24"/>
      <c r="E45" s="27"/>
      <c r="G45" s="63"/>
    </row>
    <row r="46" spans="1:7" s="54" customFormat="1" ht="12.75" x14ac:dyDescent="0.2">
      <c r="A46" s="58" t="s">
        <v>306</v>
      </c>
      <c r="B46" s="53">
        <v>89183.23</v>
      </c>
      <c r="E46" s="27"/>
      <c r="G46" s="63"/>
    </row>
    <row r="47" spans="1:7" s="54" customFormat="1" ht="12.75" x14ac:dyDescent="0.2">
      <c r="A47" s="52" t="s">
        <v>307</v>
      </c>
      <c r="B47" s="53">
        <v>300652.08</v>
      </c>
      <c r="D47" s="24"/>
      <c r="E47" s="27"/>
      <c r="F47" s="63"/>
      <c r="G47" s="63"/>
    </row>
    <row r="48" spans="1:7" s="54" customFormat="1" ht="12.75" x14ac:dyDescent="0.2">
      <c r="A48" s="56" t="s">
        <v>308</v>
      </c>
      <c r="B48" s="57">
        <v>0</v>
      </c>
      <c r="D48" s="24"/>
      <c r="E48" s="27"/>
      <c r="F48" s="63"/>
      <c r="G48" s="63"/>
    </row>
    <row r="49" spans="1:7" s="54" customFormat="1" ht="12.75" x14ac:dyDescent="0.2">
      <c r="A49" s="52" t="s">
        <v>309</v>
      </c>
      <c r="B49" s="53">
        <v>0</v>
      </c>
      <c r="D49" s="24"/>
      <c r="E49" s="27"/>
      <c r="G49" s="63"/>
    </row>
    <row r="50" spans="1:7" s="54" customFormat="1" ht="12.75" x14ac:dyDescent="0.2">
      <c r="A50" s="56" t="s">
        <v>310</v>
      </c>
      <c r="B50" s="75">
        <v>0</v>
      </c>
      <c r="D50" s="24"/>
      <c r="E50" s="66"/>
      <c r="F50" s="63"/>
      <c r="G50" s="63"/>
    </row>
    <row r="51" spans="1:7" s="54" customFormat="1" ht="25.5" x14ac:dyDescent="0.2">
      <c r="A51" s="52" t="s">
        <v>311</v>
      </c>
      <c r="B51" s="75">
        <v>0</v>
      </c>
      <c r="D51" s="24"/>
      <c r="E51" s="66"/>
      <c r="F51" s="63"/>
      <c r="G51" s="63"/>
    </row>
    <row r="52" spans="1:7" ht="15" x14ac:dyDescent="0.25">
      <c r="A52" s="9" t="s">
        <v>126</v>
      </c>
      <c r="B52" s="18">
        <v>5315829.5400000019</v>
      </c>
      <c r="D52" s="24"/>
      <c r="E52" s="24"/>
      <c r="F52"/>
    </row>
    <row r="53" spans="1:7" ht="4.5" customHeight="1" x14ac:dyDescent="0.25">
      <c r="B53" s="2"/>
      <c r="D53"/>
      <c r="E53" s="31"/>
      <c r="F53" s="32"/>
    </row>
    <row r="54" spans="1:7" ht="15" x14ac:dyDescent="0.25">
      <c r="A54" s="9" t="s">
        <v>116</v>
      </c>
      <c r="B54" s="18">
        <v>886391.65999999736</v>
      </c>
      <c r="D54"/>
      <c r="E54" s="31"/>
      <c r="F54" s="32"/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pageSetUpPr fitToPage="1"/>
  </sheetPr>
  <dimension ref="A1:H54"/>
  <sheetViews>
    <sheetView zoomScaleNormal="100" workbookViewId="0">
      <pane ySplit="3" topLeftCell="A43" activePane="bottomLeft" state="frozen"/>
      <selection activeCell="B38" sqref="B38"/>
      <selection pane="bottomLeft" activeCell="B38" sqref="B38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7" t="s">
        <v>312</v>
      </c>
      <c r="B1" s="157"/>
      <c r="C1" s="157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161" t="s">
        <v>37</v>
      </c>
      <c r="B3" s="161"/>
      <c r="C3" s="161"/>
      <c r="D3" s="15"/>
      <c r="E3" s="1" t="s">
        <v>91</v>
      </c>
      <c r="F3" s="12"/>
    </row>
    <row r="4" spans="1:8" ht="6" customHeight="1" x14ac:dyDescent="0.25"/>
    <row r="5" spans="1:8" x14ac:dyDescent="0.25">
      <c r="A5" s="155" t="s">
        <v>103</v>
      </c>
      <c r="B5" s="159" t="s">
        <v>123</v>
      </c>
      <c r="C5" s="160"/>
      <c r="E5" s="5"/>
      <c r="F5" s="6"/>
    </row>
    <row r="6" spans="1:8" x14ac:dyDescent="0.25">
      <c r="A6" s="156"/>
      <c r="B6" s="16" t="s">
        <v>97</v>
      </c>
      <c r="C6" s="16" t="s">
        <v>98</v>
      </c>
      <c r="E6" s="5"/>
      <c r="F6" s="6"/>
    </row>
    <row r="7" spans="1:8" s="54" customFormat="1" ht="12.75" x14ac:dyDescent="0.2">
      <c r="A7" s="52" t="s">
        <v>117</v>
      </c>
      <c r="B7" s="53">
        <v>3840210.59</v>
      </c>
      <c r="C7" s="59">
        <v>3882639.92</v>
      </c>
      <c r="E7" s="24"/>
      <c r="F7" s="27"/>
      <c r="G7" s="63"/>
      <c r="H7" s="63"/>
    </row>
    <row r="8" spans="1:8" s="54" customFormat="1" ht="25.5" x14ac:dyDescent="0.2">
      <c r="A8" s="52" t="s">
        <v>106</v>
      </c>
      <c r="B8" s="53">
        <v>1004379.27</v>
      </c>
      <c r="C8" s="59">
        <v>992489.17</v>
      </c>
      <c r="E8" s="24"/>
      <c r="F8" s="24"/>
      <c r="G8" s="24"/>
      <c r="H8" s="63"/>
    </row>
    <row r="9" spans="1:8" s="54" customFormat="1" ht="12.75" x14ac:dyDescent="0.25">
      <c r="A9" s="52" t="s">
        <v>118</v>
      </c>
      <c r="B9" s="59">
        <v>2988215.53</v>
      </c>
      <c r="C9" s="59">
        <v>2950994.26</v>
      </c>
      <c r="E9" s="24"/>
      <c r="F9" s="27"/>
      <c r="G9" s="27"/>
    </row>
    <row r="10" spans="1:8" s="54" customFormat="1" ht="25.5" x14ac:dyDescent="0.2">
      <c r="A10" s="52" t="s">
        <v>113</v>
      </c>
      <c r="B10" s="53">
        <v>1039504.49</v>
      </c>
      <c r="C10" s="59">
        <v>1022418.75</v>
      </c>
      <c r="E10" s="24"/>
      <c r="F10" s="27"/>
      <c r="G10" s="27"/>
      <c r="H10" s="63"/>
    </row>
    <row r="11" spans="1:8" s="54" customFormat="1" ht="12.75" x14ac:dyDescent="0.2">
      <c r="A11" s="52" t="s">
        <v>104</v>
      </c>
      <c r="B11" s="53">
        <v>821429.7</v>
      </c>
      <c r="C11" s="59">
        <v>809698.56</v>
      </c>
      <c r="E11" s="24"/>
      <c r="F11" s="27"/>
      <c r="G11" s="27"/>
      <c r="H11" s="63"/>
    </row>
    <row r="12" spans="1:8" s="54" customFormat="1" ht="12.75" x14ac:dyDescent="0.2">
      <c r="A12" s="52" t="s">
        <v>100</v>
      </c>
      <c r="B12" s="53">
        <v>159627.16</v>
      </c>
      <c r="C12" s="59">
        <v>157833.92000000001</v>
      </c>
      <c r="E12" s="24"/>
      <c r="F12" s="27"/>
      <c r="G12" s="27"/>
      <c r="H12" s="63"/>
    </row>
    <row r="13" spans="1:8" s="54" customFormat="1" ht="12.75" x14ac:dyDescent="0.2">
      <c r="A13" s="52" t="s">
        <v>101</v>
      </c>
      <c r="B13" s="75">
        <v>0</v>
      </c>
      <c r="C13" s="75">
        <v>0</v>
      </c>
      <c r="E13" s="24"/>
      <c r="F13" s="24"/>
      <c r="G13" s="24"/>
      <c r="H13" s="63"/>
    </row>
    <row r="14" spans="1:8" s="54" customFormat="1" ht="12.75" x14ac:dyDescent="0.2">
      <c r="A14" s="52" t="s">
        <v>105</v>
      </c>
      <c r="B14" s="53">
        <v>2576012.2200000002</v>
      </c>
      <c r="C14" s="59">
        <v>2527202.46</v>
      </c>
      <c r="E14" s="24"/>
      <c r="F14" s="27"/>
      <c r="G14" s="27"/>
      <c r="H14" s="63"/>
    </row>
    <row r="15" spans="1:8" s="54" customFormat="1" ht="12.75" x14ac:dyDescent="0.25">
      <c r="A15" s="52" t="s">
        <v>119</v>
      </c>
      <c r="B15" s="59">
        <v>1532506</v>
      </c>
      <c r="C15" s="59">
        <v>1422564</v>
      </c>
      <c r="E15" s="24"/>
      <c r="F15" s="27"/>
      <c r="G15" s="27"/>
    </row>
    <row r="16" spans="1:8" s="54" customFormat="1" ht="12.75" x14ac:dyDescent="0.25">
      <c r="A16" s="52" t="s">
        <v>107</v>
      </c>
      <c r="B16" s="59">
        <v>1837328.81</v>
      </c>
      <c r="C16" s="59">
        <v>1805670.78</v>
      </c>
      <c r="E16" s="24"/>
      <c r="F16" s="27"/>
      <c r="G16" s="27"/>
    </row>
    <row r="17" spans="1:8" s="54" customFormat="1" ht="12.75" x14ac:dyDescent="0.25">
      <c r="A17" s="52" t="s">
        <v>120</v>
      </c>
      <c r="B17" s="75">
        <v>0</v>
      </c>
      <c r="C17" s="76">
        <v>0</v>
      </c>
      <c r="E17" s="24"/>
      <c r="F17" s="37"/>
      <c r="G17" s="37"/>
    </row>
    <row r="18" spans="1:8" s="54" customFormat="1" ht="12.75" x14ac:dyDescent="0.2">
      <c r="A18" s="52" t="s">
        <v>108</v>
      </c>
      <c r="B18" s="75">
        <v>0</v>
      </c>
      <c r="C18" s="75">
        <v>0</v>
      </c>
      <c r="E18" s="24"/>
      <c r="F18" s="24"/>
      <c r="G18" s="24"/>
      <c r="H18" s="63"/>
    </row>
    <row r="19" spans="1:8" s="54" customFormat="1" ht="12.75" x14ac:dyDescent="0.25">
      <c r="A19" s="52" t="s">
        <v>303</v>
      </c>
      <c r="B19" s="59">
        <v>618845.04</v>
      </c>
      <c r="C19" s="59">
        <v>611162.99</v>
      </c>
      <c r="E19" s="24"/>
      <c r="F19" s="27"/>
      <c r="G19" s="27"/>
    </row>
    <row r="20" spans="1:8" s="54" customFormat="1" ht="12.75" x14ac:dyDescent="0.25">
      <c r="A20" s="52" t="s">
        <v>121</v>
      </c>
      <c r="B20" s="75">
        <v>0</v>
      </c>
      <c r="C20" s="59">
        <v>369.29</v>
      </c>
      <c r="E20" s="24"/>
      <c r="F20" s="24"/>
      <c r="G20" s="24"/>
    </row>
    <row r="21" spans="1:8" s="54" customFormat="1" ht="25.5" x14ac:dyDescent="0.25">
      <c r="A21" s="52" t="s">
        <v>109</v>
      </c>
      <c r="B21" s="53">
        <v>4686174.84</v>
      </c>
      <c r="C21" s="59">
        <v>4454345.97</v>
      </c>
      <c r="E21" s="24"/>
      <c r="F21" s="24"/>
      <c r="G21" s="24"/>
    </row>
    <row r="22" spans="1:8" s="54" customFormat="1" ht="25.5" x14ac:dyDescent="0.25">
      <c r="A22" s="52" t="s">
        <v>110</v>
      </c>
      <c r="B22" s="53">
        <v>2709627.52</v>
      </c>
      <c r="C22" s="59">
        <v>4735375.5999999996</v>
      </c>
      <c r="E22" s="24"/>
      <c r="F22" s="24"/>
      <c r="G22" s="24"/>
    </row>
    <row r="23" spans="1:8" s="54" customFormat="1" ht="12.75" x14ac:dyDescent="0.25">
      <c r="A23" s="52" t="s">
        <v>111</v>
      </c>
      <c r="B23" s="59">
        <v>286392.99</v>
      </c>
      <c r="C23" s="59">
        <v>282658.71000000002</v>
      </c>
      <c r="E23" s="24"/>
      <c r="F23" s="37"/>
      <c r="G23" s="37"/>
    </row>
    <row r="24" spans="1:8" s="54" customFormat="1" ht="12.75" x14ac:dyDescent="0.2">
      <c r="A24" s="52" t="s">
        <v>112</v>
      </c>
      <c r="B24" s="59">
        <v>286441.75</v>
      </c>
      <c r="C24" s="59">
        <v>310522.46000000002</v>
      </c>
      <c r="E24" s="24"/>
      <c r="F24" s="37"/>
      <c r="G24" s="37"/>
      <c r="H24" s="63"/>
    </row>
    <row r="25" spans="1:8" s="54" customFormat="1" ht="12.75" x14ac:dyDescent="0.2">
      <c r="A25" s="52" t="s">
        <v>313</v>
      </c>
      <c r="B25" s="53">
        <v>822191.86</v>
      </c>
      <c r="C25" s="59">
        <v>837947.92</v>
      </c>
      <c r="E25" s="24"/>
      <c r="F25" s="64"/>
      <c r="G25" s="64"/>
      <c r="H25" s="63"/>
    </row>
    <row r="26" spans="1:8" s="54" customFormat="1" ht="12.75" x14ac:dyDescent="0.2">
      <c r="A26" s="52" t="s">
        <v>314</v>
      </c>
      <c r="B26" s="53">
        <v>372316.97</v>
      </c>
      <c r="C26" s="59">
        <v>346896.06</v>
      </c>
      <c r="E26" s="24"/>
      <c r="F26" s="65"/>
      <c r="G26" s="65"/>
      <c r="H26" s="63"/>
    </row>
    <row r="27" spans="1:8" x14ac:dyDescent="0.25">
      <c r="A27" s="9" t="s">
        <v>122</v>
      </c>
      <c r="B27" s="19">
        <v>25581204.739999995</v>
      </c>
      <c r="C27" s="19">
        <v>27150790.819999997</v>
      </c>
      <c r="E27" s="25"/>
      <c r="F27" s="38"/>
      <c r="G27" s="38"/>
    </row>
    <row r="28" spans="1:8" ht="15" x14ac:dyDescent="0.25">
      <c r="B28" s="10"/>
      <c r="C28" s="54"/>
    </row>
    <row r="29" spans="1:8" x14ac:dyDescent="0.25">
      <c r="A29" s="16" t="s">
        <v>103</v>
      </c>
      <c r="B29" s="17" t="s">
        <v>124</v>
      </c>
      <c r="C29" s="67"/>
    </row>
    <row r="30" spans="1:8" s="54" customFormat="1" ht="12.75" x14ac:dyDescent="0.2">
      <c r="A30" s="52" t="s">
        <v>117</v>
      </c>
      <c r="B30" s="53">
        <v>4077454.9693</v>
      </c>
      <c r="C30" s="67"/>
      <c r="E30" s="24"/>
      <c r="F30" s="62"/>
      <c r="G30" s="63"/>
      <c r="H30" s="63"/>
    </row>
    <row r="31" spans="1:8" s="54" customFormat="1" ht="12.75" x14ac:dyDescent="0.2">
      <c r="A31" s="52" t="s">
        <v>125</v>
      </c>
      <c r="B31" s="53">
        <v>5667920</v>
      </c>
      <c r="E31" s="24"/>
      <c r="F31" s="27"/>
      <c r="G31" s="63"/>
      <c r="H31" s="63"/>
    </row>
    <row r="32" spans="1:8" s="54" customFormat="1" ht="25.5" x14ac:dyDescent="0.2">
      <c r="A32" s="52" t="s">
        <v>99</v>
      </c>
      <c r="B32" s="53">
        <v>1033111.44</v>
      </c>
      <c r="E32" s="24"/>
      <c r="F32" s="37"/>
      <c r="G32" s="63"/>
      <c r="H32" s="63"/>
    </row>
    <row r="33" spans="1:8" s="54" customFormat="1" ht="12.75" x14ac:dyDescent="0.2">
      <c r="A33" s="52" t="s">
        <v>114</v>
      </c>
      <c r="B33" s="53">
        <v>816228</v>
      </c>
      <c r="E33" s="24"/>
      <c r="F33" s="37"/>
      <c r="G33" s="63"/>
      <c r="H33" s="63"/>
    </row>
    <row r="34" spans="1:8" s="54" customFormat="1" ht="12.75" x14ac:dyDescent="0.2">
      <c r="A34" s="52" t="s">
        <v>276</v>
      </c>
      <c r="B34" s="53">
        <v>158581.44</v>
      </c>
      <c r="E34" s="24"/>
      <c r="F34" s="37"/>
      <c r="G34" s="63"/>
      <c r="H34" s="63"/>
    </row>
    <row r="35" spans="1:8" s="54" customFormat="1" ht="12.75" x14ac:dyDescent="0.2">
      <c r="A35" s="52" t="s">
        <v>277</v>
      </c>
      <c r="B35" s="75">
        <v>0</v>
      </c>
      <c r="E35" s="24"/>
      <c r="F35" s="24"/>
      <c r="G35" s="63"/>
      <c r="H35" s="63"/>
    </row>
    <row r="36" spans="1:8" s="54" customFormat="1" ht="12.75" x14ac:dyDescent="0.2">
      <c r="A36" s="52" t="s">
        <v>278</v>
      </c>
      <c r="B36" s="53">
        <v>2423965.06</v>
      </c>
      <c r="E36" s="24"/>
      <c r="F36" s="27"/>
      <c r="G36" s="63"/>
      <c r="H36" s="63"/>
    </row>
    <row r="37" spans="1:8" s="54" customFormat="1" ht="12.75" x14ac:dyDescent="0.2">
      <c r="A37" s="52" t="s">
        <v>102</v>
      </c>
      <c r="B37" s="53">
        <v>0</v>
      </c>
      <c r="E37" s="24"/>
      <c r="F37" s="27"/>
      <c r="G37" s="63"/>
      <c r="H37" s="63"/>
    </row>
    <row r="38" spans="1:8" s="54" customFormat="1" ht="12.75" x14ac:dyDescent="0.2">
      <c r="A38" s="52" t="s">
        <v>279</v>
      </c>
      <c r="B38" s="53">
        <v>1826018.64</v>
      </c>
      <c r="E38" s="24"/>
      <c r="F38" s="37"/>
      <c r="G38" s="63"/>
      <c r="H38" s="63"/>
    </row>
    <row r="39" spans="1:8" s="54" customFormat="1" ht="12.75" x14ac:dyDescent="0.2">
      <c r="A39" s="52" t="s">
        <v>280</v>
      </c>
      <c r="B39" s="75">
        <v>0</v>
      </c>
      <c r="E39" s="24"/>
      <c r="F39" s="24"/>
      <c r="G39" s="63"/>
      <c r="H39" s="63"/>
    </row>
    <row r="40" spans="1:8" s="54" customFormat="1" ht="12.75" x14ac:dyDescent="0.2">
      <c r="A40" s="56" t="s">
        <v>281</v>
      </c>
      <c r="B40" s="75">
        <v>0</v>
      </c>
      <c r="E40" s="24"/>
      <c r="F40" s="24"/>
      <c r="G40" s="63"/>
      <c r="H40" s="63"/>
    </row>
    <row r="41" spans="1:8" s="54" customFormat="1" ht="12.75" x14ac:dyDescent="0.2">
      <c r="A41" s="52" t="s">
        <v>302</v>
      </c>
      <c r="B41" s="53">
        <v>628349.89</v>
      </c>
      <c r="E41" s="24"/>
      <c r="F41" s="24"/>
      <c r="G41" s="63"/>
      <c r="H41" s="63"/>
    </row>
    <row r="42" spans="1:8" s="54" customFormat="1" ht="25.5" x14ac:dyDescent="0.2">
      <c r="A42" s="52" t="s">
        <v>304</v>
      </c>
      <c r="B42" s="53">
        <v>4457603.49</v>
      </c>
      <c r="E42" s="24"/>
      <c r="F42" s="24"/>
      <c r="G42" s="63"/>
      <c r="H42" s="63"/>
    </row>
    <row r="43" spans="1:8" s="54" customFormat="1" ht="12.75" x14ac:dyDescent="0.25">
      <c r="A43" s="58" t="s">
        <v>115</v>
      </c>
      <c r="B43" s="55">
        <v>211517.6</v>
      </c>
      <c r="E43" s="24"/>
      <c r="F43" s="24"/>
    </row>
    <row r="44" spans="1:8" s="54" customFormat="1" ht="12.75" x14ac:dyDescent="0.25">
      <c r="A44" s="58" t="s">
        <v>127</v>
      </c>
      <c r="B44" s="55">
        <v>30924.739999999998</v>
      </c>
      <c r="F44" s="64"/>
    </row>
    <row r="45" spans="1:8" s="54" customFormat="1" ht="12.75" x14ac:dyDescent="0.2">
      <c r="A45" s="52" t="s">
        <v>305</v>
      </c>
      <c r="B45" s="53">
        <v>2836317.47</v>
      </c>
      <c r="E45" s="24"/>
      <c r="F45" s="24"/>
      <c r="H45" s="63"/>
    </row>
    <row r="46" spans="1:8" s="54" customFormat="1" ht="12.75" x14ac:dyDescent="0.2">
      <c r="A46" s="58" t="s">
        <v>306</v>
      </c>
      <c r="B46" s="55">
        <v>286611.03999999998</v>
      </c>
      <c r="F46" s="24"/>
      <c r="H46" s="63"/>
    </row>
    <row r="47" spans="1:8" s="54" customFormat="1" ht="12.75" x14ac:dyDescent="0.2">
      <c r="A47" s="52" t="s">
        <v>307</v>
      </c>
      <c r="B47" s="53">
        <v>404686.2</v>
      </c>
      <c r="E47" s="24"/>
      <c r="F47" s="24"/>
      <c r="G47" s="63"/>
      <c r="H47" s="63"/>
    </row>
    <row r="48" spans="1:8" s="54" customFormat="1" ht="12.75" x14ac:dyDescent="0.2">
      <c r="A48" s="56" t="s">
        <v>308</v>
      </c>
      <c r="B48" s="57">
        <v>374976</v>
      </c>
      <c r="E48" s="24"/>
      <c r="F48" s="27"/>
      <c r="G48" s="63"/>
      <c r="H48" s="63"/>
    </row>
    <row r="49" spans="1:8" s="54" customFormat="1" ht="12.75" x14ac:dyDescent="0.2">
      <c r="A49" s="52" t="s">
        <v>309</v>
      </c>
      <c r="B49" s="53">
        <v>11882.72</v>
      </c>
      <c r="E49" s="24"/>
      <c r="F49" s="27"/>
      <c r="H49" s="63"/>
    </row>
    <row r="50" spans="1:8" s="54" customFormat="1" ht="12.75" x14ac:dyDescent="0.2">
      <c r="A50" s="56" t="s">
        <v>310</v>
      </c>
      <c r="B50" s="53">
        <v>940320</v>
      </c>
      <c r="E50" s="24"/>
      <c r="F50" s="65"/>
      <c r="G50" s="63"/>
      <c r="H50" s="63"/>
    </row>
    <row r="51" spans="1:8" s="54" customFormat="1" ht="25.5" x14ac:dyDescent="0.2">
      <c r="A51" s="52" t="s">
        <v>311</v>
      </c>
      <c r="B51" s="75">
        <v>0</v>
      </c>
      <c r="E51" s="24"/>
      <c r="F51" s="24"/>
      <c r="G51" s="63"/>
      <c r="H51" s="63"/>
    </row>
    <row r="52" spans="1:8" ht="15" x14ac:dyDescent="0.25">
      <c r="A52" s="9" t="s">
        <v>126</v>
      </c>
      <c r="B52" s="18">
        <v>25657415.319299996</v>
      </c>
      <c r="E52" s="31"/>
      <c r="F52" s="39"/>
      <c r="H52"/>
    </row>
    <row r="53" spans="1:8" ht="4.5" customHeight="1" x14ac:dyDescent="0.25">
      <c r="B53" s="2"/>
      <c r="E53" s="33"/>
      <c r="F53" s="40"/>
    </row>
    <row r="54" spans="1:8" x14ac:dyDescent="0.25">
      <c r="A54" s="9" t="s">
        <v>116</v>
      </c>
      <c r="B54" s="18">
        <v>1493375.5007000007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2">
    <pageSetUpPr fitToPage="1"/>
  </sheetPr>
  <dimension ref="A1:H54"/>
  <sheetViews>
    <sheetView zoomScaleNormal="100" workbookViewId="0">
      <pane ySplit="3" topLeftCell="A43" activePane="bottomLeft" state="frozen"/>
      <selection activeCell="B38" sqref="B38"/>
      <selection pane="bottomLeft" activeCell="B38" sqref="B38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7" t="s">
        <v>312</v>
      </c>
      <c r="B1" s="157"/>
      <c r="C1" s="157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161" t="s">
        <v>38</v>
      </c>
      <c r="B3" s="161"/>
      <c r="C3" s="161"/>
      <c r="D3" s="15"/>
      <c r="E3" s="1" t="s">
        <v>91</v>
      </c>
      <c r="F3" s="12"/>
    </row>
    <row r="4" spans="1:8" ht="6" customHeight="1" x14ac:dyDescent="0.25"/>
    <row r="5" spans="1:8" x14ac:dyDescent="0.25">
      <c r="A5" s="155" t="s">
        <v>103</v>
      </c>
      <c r="B5" s="159" t="s">
        <v>123</v>
      </c>
      <c r="C5" s="160"/>
      <c r="E5" s="5"/>
      <c r="F5" s="6"/>
    </row>
    <row r="6" spans="1:8" x14ac:dyDescent="0.25">
      <c r="A6" s="156"/>
      <c r="B6" s="16" t="s">
        <v>97</v>
      </c>
      <c r="C6" s="16" t="s">
        <v>98</v>
      </c>
      <c r="E6" s="5"/>
      <c r="F6" s="6"/>
    </row>
    <row r="7" spans="1:8" s="54" customFormat="1" ht="12.75" x14ac:dyDescent="0.2">
      <c r="A7" s="52" t="s">
        <v>117</v>
      </c>
      <c r="B7" s="53">
        <v>6578124.8600000003</v>
      </c>
      <c r="C7" s="59">
        <v>6986553.9400000004</v>
      </c>
      <c r="E7" s="24"/>
      <c r="F7" s="27"/>
      <c r="G7" s="27"/>
      <c r="H7" s="63"/>
    </row>
    <row r="8" spans="1:8" s="54" customFormat="1" ht="25.5" x14ac:dyDescent="0.2">
      <c r="A8" s="52" t="s">
        <v>106</v>
      </c>
      <c r="B8" s="53">
        <v>1685007.92</v>
      </c>
      <c r="C8" s="59">
        <v>1706335.86</v>
      </c>
      <c r="E8" s="24"/>
      <c r="F8" s="24"/>
      <c r="G8" s="24"/>
      <c r="H8" s="63"/>
    </row>
    <row r="9" spans="1:8" s="54" customFormat="1" ht="12.75" x14ac:dyDescent="0.25">
      <c r="A9" s="52" t="s">
        <v>118</v>
      </c>
      <c r="B9" s="59">
        <v>5131972.3899999997</v>
      </c>
      <c r="C9" s="59">
        <v>5215239.3099999996</v>
      </c>
      <c r="E9" s="24"/>
      <c r="F9" s="27"/>
      <c r="G9" s="27"/>
    </row>
    <row r="10" spans="1:8" s="54" customFormat="1" ht="25.5" x14ac:dyDescent="0.2">
      <c r="A10" s="52" t="s">
        <v>113</v>
      </c>
      <c r="B10" s="53">
        <v>1785759.25</v>
      </c>
      <c r="C10" s="59">
        <v>1798034.56</v>
      </c>
      <c r="E10" s="24"/>
      <c r="F10" s="27"/>
      <c r="G10" s="27"/>
      <c r="H10" s="63"/>
    </row>
    <row r="11" spans="1:8" s="54" customFormat="1" ht="12.75" x14ac:dyDescent="0.2">
      <c r="A11" s="52" t="s">
        <v>104</v>
      </c>
      <c r="B11" s="53">
        <v>1410859.23</v>
      </c>
      <c r="C11" s="59">
        <v>1426523.83</v>
      </c>
      <c r="E11" s="24"/>
      <c r="F11" s="27"/>
      <c r="G11" s="27"/>
      <c r="H11" s="63"/>
    </row>
    <row r="12" spans="1:8" s="54" customFormat="1" ht="12.75" x14ac:dyDescent="0.2">
      <c r="A12" s="52" t="s">
        <v>100</v>
      </c>
      <c r="B12" s="53">
        <v>274109.37</v>
      </c>
      <c r="C12" s="59">
        <v>281564.37</v>
      </c>
      <c r="E12" s="24"/>
      <c r="F12" s="27"/>
      <c r="G12" s="27"/>
      <c r="H12" s="63"/>
    </row>
    <row r="13" spans="1:8" s="54" customFormat="1" ht="12.75" x14ac:dyDescent="0.2">
      <c r="A13" s="52" t="s">
        <v>101</v>
      </c>
      <c r="B13" s="75">
        <v>0</v>
      </c>
      <c r="C13" s="75">
        <v>0</v>
      </c>
      <c r="E13" s="24"/>
      <c r="F13" s="24"/>
      <c r="G13" s="24"/>
      <c r="H13" s="63"/>
    </row>
    <row r="14" spans="1:8" s="54" customFormat="1" ht="12.75" x14ac:dyDescent="0.2">
      <c r="A14" s="52" t="s">
        <v>105</v>
      </c>
      <c r="B14" s="53">
        <v>3039144.68</v>
      </c>
      <c r="C14" s="59">
        <v>2892228.34</v>
      </c>
      <c r="E14" s="24"/>
      <c r="F14" s="27"/>
      <c r="G14" s="27"/>
      <c r="H14" s="63"/>
    </row>
    <row r="15" spans="1:8" s="54" customFormat="1" ht="12.75" x14ac:dyDescent="0.25">
      <c r="A15" s="52" t="s">
        <v>119</v>
      </c>
      <c r="B15" s="59">
        <v>497280</v>
      </c>
      <c r="C15" s="59">
        <v>454840</v>
      </c>
      <c r="E15" s="24"/>
      <c r="F15" s="27"/>
      <c r="G15" s="27"/>
    </row>
    <row r="16" spans="1:8" s="54" customFormat="1" ht="12.75" x14ac:dyDescent="0.25">
      <c r="A16" s="52" t="s">
        <v>107</v>
      </c>
      <c r="B16" s="59">
        <v>3154501.1</v>
      </c>
      <c r="C16" s="59">
        <v>3162317.87</v>
      </c>
      <c r="E16" s="24"/>
      <c r="F16" s="27"/>
      <c r="G16" s="27"/>
    </row>
    <row r="17" spans="1:8" s="54" customFormat="1" ht="12.75" x14ac:dyDescent="0.25">
      <c r="A17" s="52" t="s">
        <v>120</v>
      </c>
      <c r="B17" s="75">
        <v>0</v>
      </c>
      <c r="C17" s="75">
        <v>0</v>
      </c>
      <c r="E17" s="24"/>
      <c r="F17" s="37"/>
      <c r="G17" s="37"/>
    </row>
    <row r="18" spans="1:8" s="54" customFormat="1" ht="12.75" x14ac:dyDescent="0.2">
      <c r="A18" s="52" t="s">
        <v>108</v>
      </c>
      <c r="B18" s="75">
        <v>0</v>
      </c>
      <c r="C18" s="75">
        <v>0</v>
      </c>
      <c r="E18" s="24"/>
      <c r="F18" s="24"/>
      <c r="G18" s="24"/>
      <c r="H18" s="63"/>
    </row>
    <row r="19" spans="1:8" s="54" customFormat="1" ht="12.75" x14ac:dyDescent="0.25">
      <c r="A19" s="52" t="s">
        <v>303</v>
      </c>
      <c r="B19" s="59">
        <v>1217720.6000000001</v>
      </c>
      <c r="C19" s="59">
        <v>1243715.45</v>
      </c>
      <c r="E19" s="24"/>
      <c r="F19" s="27"/>
      <c r="G19" s="27"/>
    </row>
    <row r="20" spans="1:8" s="54" customFormat="1" ht="12.75" x14ac:dyDescent="0.25">
      <c r="A20" s="52" t="s">
        <v>121</v>
      </c>
      <c r="B20" s="75">
        <v>0</v>
      </c>
      <c r="C20" s="59">
        <v>1501.17</v>
      </c>
      <c r="E20" s="24"/>
      <c r="F20" s="24"/>
      <c r="G20" s="24"/>
    </row>
    <row r="21" spans="1:8" s="54" customFormat="1" ht="25.5" x14ac:dyDescent="0.25">
      <c r="A21" s="52" t="s">
        <v>109</v>
      </c>
      <c r="B21" s="53">
        <v>8538459.2599999998</v>
      </c>
      <c r="C21" s="59">
        <v>8529882.0199999996</v>
      </c>
      <c r="E21" s="24"/>
      <c r="F21" s="24"/>
      <c r="G21" s="24"/>
    </row>
    <row r="22" spans="1:8" s="54" customFormat="1" ht="25.5" x14ac:dyDescent="0.25">
      <c r="A22" s="52" t="s">
        <v>110</v>
      </c>
      <c r="B22" s="53">
        <v>4516037.58</v>
      </c>
      <c r="C22" s="59">
        <v>11079574.210000001</v>
      </c>
      <c r="E22" s="24"/>
      <c r="F22" s="24"/>
      <c r="G22" s="24"/>
    </row>
    <row r="23" spans="1:8" s="54" customFormat="1" ht="12.75" x14ac:dyDescent="0.25">
      <c r="A23" s="52" t="s">
        <v>111</v>
      </c>
      <c r="B23" s="59">
        <v>491795.76</v>
      </c>
      <c r="C23" s="59">
        <v>500324.27</v>
      </c>
      <c r="E23" s="24"/>
      <c r="F23" s="37"/>
      <c r="G23" s="37"/>
    </row>
    <row r="24" spans="1:8" s="54" customFormat="1" ht="12.75" x14ac:dyDescent="0.2">
      <c r="A24" s="52" t="s">
        <v>112</v>
      </c>
      <c r="B24" s="59">
        <v>577083.66</v>
      </c>
      <c r="C24" s="59">
        <v>709238.99</v>
      </c>
      <c r="E24" s="24"/>
      <c r="F24" s="37"/>
      <c r="G24" s="37"/>
      <c r="H24" s="63"/>
    </row>
    <row r="25" spans="1:8" s="54" customFormat="1" ht="12.75" x14ac:dyDescent="0.2">
      <c r="A25" s="52" t="s">
        <v>313</v>
      </c>
      <c r="B25" s="53">
        <v>62318.86</v>
      </c>
      <c r="C25" s="59">
        <v>46308.72</v>
      </c>
      <c r="E25" s="24"/>
      <c r="F25" s="64"/>
      <c r="G25" s="64"/>
      <c r="H25" s="63"/>
    </row>
    <row r="26" spans="1:8" s="54" customFormat="1" ht="12.75" x14ac:dyDescent="0.2">
      <c r="A26" s="52" t="s">
        <v>314</v>
      </c>
      <c r="B26" s="53">
        <v>1060080</v>
      </c>
      <c r="C26" s="59">
        <v>1060080</v>
      </c>
      <c r="E26" s="24"/>
      <c r="F26" s="65"/>
      <c r="G26" s="65"/>
      <c r="H26" s="63"/>
    </row>
    <row r="27" spans="1:8" x14ac:dyDescent="0.25">
      <c r="A27" s="9" t="s">
        <v>122</v>
      </c>
      <c r="B27" s="19">
        <v>40020254.519999996</v>
      </c>
      <c r="C27" s="19">
        <v>47094262.910000004</v>
      </c>
      <c r="E27" s="25"/>
      <c r="F27" s="38"/>
      <c r="G27" s="38"/>
    </row>
    <row r="28" spans="1:8" ht="15" x14ac:dyDescent="0.25">
      <c r="B28" s="10"/>
      <c r="C28" s="54"/>
    </row>
    <row r="29" spans="1:8" x14ac:dyDescent="0.25">
      <c r="A29" s="16" t="s">
        <v>103</v>
      </c>
      <c r="B29" s="17" t="s">
        <v>124</v>
      </c>
      <c r="C29" s="67"/>
    </row>
    <row r="30" spans="1:8" s="54" customFormat="1" ht="12.75" x14ac:dyDescent="0.2">
      <c r="A30" s="52" t="s">
        <v>117</v>
      </c>
      <c r="B30" s="53">
        <v>6579342.7199999997</v>
      </c>
      <c r="C30" s="67"/>
      <c r="E30" s="24"/>
      <c r="F30" s="62"/>
      <c r="G30" s="63"/>
      <c r="H30" s="63"/>
    </row>
    <row r="31" spans="1:8" s="54" customFormat="1" ht="12.75" x14ac:dyDescent="0.2">
      <c r="A31" s="52" t="s">
        <v>125</v>
      </c>
      <c r="B31" s="53">
        <v>3351459</v>
      </c>
      <c r="E31" s="24"/>
      <c r="F31" s="27"/>
      <c r="G31" s="63"/>
      <c r="H31" s="63"/>
    </row>
    <row r="32" spans="1:8" s="54" customFormat="1" ht="25.5" x14ac:dyDescent="0.2">
      <c r="A32" s="52" t="s">
        <v>99</v>
      </c>
      <c r="B32" s="53">
        <v>1785936.78</v>
      </c>
      <c r="E32" s="24"/>
      <c r="F32" s="37"/>
      <c r="G32" s="63"/>
      <c r="H32" s="63"/>
    </row>
    <row r="33" spans="1:8" s="54" customFormat="1" ht="12.75" x14ac:dyDescent="0.2">
      <c r="A33" s="52" t="s">
        <v>114</v>
      </c>
      <c r="B33" s="53">
        <v>1411011</v>
      </c>
      <c r="E33" s="24"/>
      <c r="F33" s="37"/>
      <c r="G33" s="63"/>
      <c r="H33" s="63"/>
    </row>
    <row r="34" spans="1:8" s="54" customFormat="1" ht="12.75" x14ac:dyDescent="0.2">
      <c r="A34" s="52" t="s">
        <v>276</v>
      </c>
      <c r="B34" s="53">
        <v>274139.28000000003</v>
      </c>
      <c r="E34" s="24"/>
      <c r="F34" s="37"/>
      <c r="G34" s="63"/>
      <c r="H34" s="63"/>
    </row>
    <row r="35" spans="1:8" s="54" customFormat="1" ht="12.75" x14ac:dyDescent="0.2">
      <c r="A35" s="52" t="s">
        <v>277</v>
      </c>
      <c r="B35" s="75">
        <v>0</v>
      </c>
      <c r="E35" s="24"/>
      <c r="F35" s="24"/>
      <c r="G35" s="63"/>
      <c r="H35" s="63"/>
    </row>
    <row r="36" spans="1:8" s="54" customFormat="1" ht="12.75" x14ac:dyDescent="0.2">
      <c r="A36" s="52" t="s">
        <v>278</v>
      </c>
      <c r="B36" s="53">
        <v>2863820.42</v>
      </c>
      <c r="E36" s="24"/>
      <c r="F36" s="27"/>
      <c r="G36" s="63"/>
      <c r="H36" s="63"/>
    </row>
    <row r="37" spans="1:8" s="54" customFormat="1" ht="12.75" x14ac:dyDescent="0.2">
      <c r="A37" s="52" t="s">
        <v>102</v>
      </c>
      <c r="B37" s="53">
        <v>0</v>
      </c>
      <c r="E37" s="24"/>
      <c r="F37" s="27"/>
      <c r="G37" s="63"/>
      <c r="H37" s="63"/>
    </row>
    <row r="38" spans="1:8" s="54" customFormat="1" ht="12.75" x14ac:dyDescent="0.2">
      <c r="A38" s="52" t="s">
        <v>279</v>
      </c>
      <c r="B38" s="53">
        <v>3156633.18</v>
      </c>
      <c r="E38" s="24"/>
      <c r="F38" s="37"/>
      <c r="G38" s="63"/>
      <c r="H38" s="63"/>
    </row>
    <row r="39" spans="1:8" s="54" customFormat="1" ht="12.75" x14ac:dyDescent="0.2">
      <c r="A39" s="52" t="s">
        <v>280</v>
      </c>
      <c r="B39" s="75">
        <v>0</v>
      </c>
      <c r="E39" s="24"/>
      <c r="F39" s="24"/>
      <c r="G39" s="63"/>
      <c r="H39" s="63"/>
    </row>
    <row r="40" spans="1:8" s="54" customFormat="1" ht="12.75" x14ac:dyDescent="0.2">
      <c r="A40" s="56" t="s">
        <v>281</v>
      </c>
      <c r="B40" s="75">
        <v>0</v>
      </c>
      <c r="E40" s="24"/>
      <c r="F40" s="24"/>
      <c r="G40" s="63"/>
      <c r="H40" s="63"/>
    </row>
    <row r="41" spans="1:8" s="54" customFormat="1" ht="12.75" x14ac:dyDescent="0.2">
      <c r="A41" s="52" t="s">
        <v>302</v>
      </c>
      <c r="B41" s="53">
        <v>1178995.76</v>
      </c>
      <c r="E41" s="24"/>
      <c r="F41" s="24"/>
      <c r="G41" s="63"/>
      <c r="H41" s="63"/>
    </row>
    <row r="42" spans="1:8" s="54" customFormat="1" ht="25.5" x14ac:dyDescent="0.2">
      <c r="A42" s="52" t="s">
        <v>304</v>
      </c>
      <c r="B42" s="53">
        <v>8427589.9399999995</v>
      </c>
      <c r="E42" s="24"/>
      <c r="F42" s="24"/>
      <c r="G42" s="63"/>
      <c r="H42" s="63"/>
    </row>
    <row r="43" spans="1:8" s="54" customFormat="1" ht="12.75" x14ac:dyDescent="0.25">
      <c r="A43" s="58" t="s">
        <v>115</v>
      </c>
      <c r="B43" s="55">
        <v>355273.34</v>
      </c>
      <c r="E43" s="24"/>
      <c r="F43" s="24"/>
    </row>
    <row r="44" spans="1:8" s="54" customFormat="1" ht="12.75" x14ac:dyDescent="0.25">
      <c r="A44" s="58" t="s">
        <v>127</v>
      </c>
      <c r="B44" s="55">
        <v>575000.26</v>
      </c>
      <c r="F44" s="64"/>
    </row>
    <row r="45" spans="1:8" s="54" customFormat="1" ht="12.75" x14ac:dyDescent="0.2">
      <c r="A45" s="52" t="s">
        <v>305</v>
      </c>
      <c r="B45" s="53">
        <v>5028291.09</v>
      </c>
      <c r="C45" s="67"/>
      <c r="E45" s="24"/>
      <c r="F45" s="24"/>
      <c r="H45" s="63"/>
    </row>
    <row r="46" spans="1:8" s="54" customFormat="1" ht="12.75" x14ac:dyDescent="0.2">
      <c r="A46" s="58" t="s">
        <v>306</v>
      </c>
      <c r="B46" s="55">
        <v>492892.11</v>
      </c>
      <c r="F46" s="24"/>
      <c r="H46" s="63"/>
    </row>
    <row r="47" spans="1:8" s="54" customFormat="1" ht="12.75" x14ac:dyDescent="0.2">
      <c r="A47" s="52" t="s">
        <v>307</v>
      </c>
      <c r="B47" s="53">
        <v>243398.39999999999</v>
      </c>
      <c r="E47" s="24"/>
      <c r="F47" s="24"/>
      <c r="G47" s="63"/>
      <c r="H47" s="63"/>
    </row>
    <row r="48" spans="1:8" s="54" customFormat="1" ht="12.75" x14ac:dyDescent="0.2">
      <c r="A48" s="56" t="s">
        <v>308</v>
      </c>
      <c r="B48" s="57">
        <v>0</v>
      </c>
      <c r="E48" s="24"/>
      <c r="F48" s="24"/>
      <c r="G48" s="63"/>
      <c r="H48" s="63"/>
    </row>
    <row r="49" spans="1:8" s="54" customFormat="1" ht="12.75" x14ac:dyDescent="0.2">
      <c r="A49" s="52" t="s">
        <v>309</v>
      </c>
      <c r="B49" s="53">
        <v>6742.9</v>
      </c>
      <c r="E49" s="24"/>
      <c r="F49" s="27"/>
      <c r="H49" s="63"/>
    </row>
    <row r="50" spans="1:8" s="54" customFormat="1" ht="12.75" x14ac:dyDescent="0.2">
      <c r="A50" s="56" t="s">
        <v>310</v>
      </c>
      <c r="B50" s="53">
        <v>1060080</v>
      </c>
      <c r="E50" s="24"/>
      <c r="F50" s="65"/>
      <c r="G50" s="63"/>
      <c r="H50" s="63"/>
    </row>
    <row r="51" spans="1:8" s="54" customFormat="1" ht="25.5" x14ac:dyDescent="0.2">
      <c r="A51" s="52" t="s">
        <v>311</v>
      </c>
      <c r="B51" s="75">
        <v>0</v>
      </c>
      <c r="E51" s="24"/>
      <c r="F51" s="24"/>
      <c r="G51" s="63"/>
      <c r="H51" s="63"/>
    </row>
    <row r="52" spans="1:8" ht="15" x14ac:dyDescent="0.25">
      <c r="A52" s="9" t="s">
        <v>126</v>
      </c>
      <c r="B52" s="18">
        <v>35367440.469999991</v>
      </c>
      <c r="E52" s="31"/>
      <c r="F52" s="39"/>
      <c r="H52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v>11726822.440000013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3">
    <pageSetUpPr fitToPage="1"/>
  </sheetPr>
  <dimension ref="A1:H54"/>
  <sheetViews>
    <sheetView zoomScaleNormal="100" workbookViewId="0">
      <pane ySplit="3" topLeftCell="A40" activePane="bottomLeft" state="frozen"/>
      <selection activeCell="B38" sqref="B38"/>
      <selection pane="bottomLeft" activeCell="B38" sqref="B38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7" t="s">
        <v>312</v>
      </c>
      <c r="B1" s="157"/>
      <c r="C1" s="157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161" t="s">
        <v>39</v>
      </c>
      <c r="B3" s="161"/>
      <c r="C3" s="161"/>
      <c r="D3" s="15"/>
      <c r="E3" s="1" t="s">
        <v>91</v>
      </c>
      <c r="F3" s="12"/>
    </row>
    <row r="4" spans="1:8" ht="6" customHeight="1" x14ac:dyDescent="0.25"/>
    <row r="5" spans="1:8" x14ac:dyDescent="0.25">
      <c r="A5" s="155" t="s">
        <v>103</v>
      </c>
      <c r="B5" s="159" t="s">
        <v>123</v>
      </c>
      <c r="C5" s="160"/>
      <c r="E5" s="5"/>
      <c r="F5" s="6"/>
    </row>
    <row r="6" spans="1:8" x14ac:dyDescent="0.25">
      <c r="A6" s="156"/>
      <c r="B6" s="16" t="s">
        <v>97</v>
      </c>
      <c r="C6" s="16" t="s">
        <v>98</v>
      </c>
      <c r="E6" s="5"/>
      <c r="F6" s="6"/>
    </row>
    <row r="7" spans="1:8" s="54" customFormat="1" ht="12.75" x14ac:dyDescent="0.2">
      <c r="A7" s="52" t="s">
        <v>117</v>
      </c>
      <c r="B7" s="53">
        <v>1634734.0800000001</v>
      </c>
      <c r="C7" s="59">
        <v>1680614.21</v>
      </c>
      <c r="E7" s="24"/>
      <c r="F7" s="27"/>
      <c r="G7" s="27"/>
      <c r="H7" s="63"/>
    </row>
    <row r="8" spans="1:8" s="54" customFormat="1" ht="25.5" x14ac:dyDescent="0.2">
      <c r="A8" s="52" t="s">
        <v>106</v>
      </c>
      <c r="B8" s="53">
        <v>255439.74</v>
      </c>
      <c r="C8" s="59">
        <v>251436.97</v>
      </c>
      <c r="E8" s="24"/>
      <c r="F8" s="24"/>
      <c r="G8" s="24"/>
      <c r="H8" s="63"/>
    </row>
    <row r="9" spans="1:8" s="54" customFormat="1" ht="12.75" x14ac:dyDescent="0.25">
      <c r="A9" s="52" t="s">
        <v>118</v>
      </c>
      <c r="B9" s="59">
        <v>1275133.92</v>
      </c>
      <c r="C9" s="59">
        <v>1261999.8</v>
      </c>
      <c r="E9" s="24"/>
      <c r="F9" s="27"/>
      <c r="G9" s="27"/>
    </row>
    <row r="10" spans="1:8" s="54" customFormat="1" ht="25.5" x14ac:dyDescent="0.2">
      <c r="A10" s="52" t="s">
        <v>113</v>
      </c>
      <c r="B10" s="53">
        <v>443742.79</v>
      </c>
      <c r="C10" s="59">
        <v>435218.16</v>
      </c>
      <c r="E10" s="24"/>
      <c r="F10" s="27"/>
      <c r="G10" s="27"/>
      <c r="H10" s="63"/>
    </row>
    <row r="11" spans="1:8" s="54" customFormat="1" ht="12.75" x14ac:dyDescent="0.2">
      <c r="A11" s="52" t="s">
        <v>104</v>
      </c>
      <c r="B11" s="53">
        <v>350586.6</v>
      </c>
      <c r="C11" s="59">
        <v>345370.04</v>
      </c>
      <c r="E11" s="24"/>
      <c r="F11" s="27"/>
      <c r="G11" s="27"/>
      <c r="H11" s="63"/>
    </row>
    <row r="12" spans="1:8" s="54" customFormat="1" ht="12.75" x14ac:dyDescent="0.2">
      <c r="A12" s="52" t="s">
        <v>100</v>
      </c>
      <c r="B12" s="53">
        <v>-86.35</v>
      </c>
      <c r="C12" s="59">
        <v>-76.19</v>
      </c>
      <c r="E12" s="24"/>
      <c r="F12" s="24"/>
      <c r="G12" s="24"/>
      <c r="H12" s="63"/>
    </row>
    <row r="13" spans="1:8" s="54" customFormat="1" ht="12.75" x14ac:dyDescent="0.2">
      <c r="A13" s="52" t="s">
        <v>101</v>
      </c>
      <c r="B13" s="75">
        <v>0</v>
      </c>
      <c r="C13" s="75">
        <v>0</v>
      </c>
      <c r="E13" s="24"/>
      <c r="F13" s="24"/>
      <c r="G13" s="24"/>
      <c r="H13" s="63"/>
    </row>
    <row r="14" spans="1:8" s="54" customFormat="1" ht="12.75" x14ac:dyDescent="0.2">
      <c r="A14" s="52" t="s">
        <v>105</v>
      </c>
      <c r="B14" s="53">
        <v>794547.48</v>
      </c>
      <c r="C14" s="59">
        <v>763692.43</v>
      </c>
      <c r="E14" s="24"/>
      <c r="F14" s="27"/>
      <c r="G14" s="27"/>
      <c r="H14" s="63"/>
    </row>
    <row r="15" spans="1:8" s="54" customFormat="1" ht="12.75" x14ac:dyDescent="0.25">
      <c r="A15" s="52" t="s">
        <v>119</v>
      </c>
      <c r="B15" s="59">
        <v>95784</v>
      </c>
      <c r="C15" s="59">
        <v>95584</v>
      </c>
      <c r="E15" s="24"/>
      <c r="F15" s="24"/>
      <c r="G15" s="24"/>
    </row>
    <row r="16" spans="1:8" s="54" customFormat="1" ht="12.75" x14ac:dyDescent="0.25">
      <c r="A16" s="52" t="s">
        <v>107</v>
      </c>
      <c r="B16" s="59">
        <v>784317.47</v>
      </c>
      <c r="C16" s="59">
        <v>766433.17</v>
      </c>
      <c r="E16" s="24"/>
      <c r="F16" s="27"/>
      <c r="G16" s="27"/>
    </row>
    <row r="17" spans="1:8" s="54" customFormat="1" ht="12.75" x14ac:dyDescent="0.25">
      <c r="A17" s="52" t="s">
        <v>120</v>
      </c>
      <c r="B17" s="75">
        <v>0</v>
      </c>
      <c r="C17" s="75">
        <v>0</v>
      </c>
      <c r="E17" s="24"/>
      <c r="F17" s="37"/>
      <c r="G17" s="37"/>
    </row>
    <row r="18" spans="1:8" s="54" customFormat="1" ht="12.75" x14ac:dyDescent="0.2">
      <c r="A18" s="52" t="s">
        <v>108</v>
      </c>
      <c r="B18" s="75">
        <v>0</v>
      </c>
      <c r="C18" s="75">
        <v>0</v>
      </c>
      <c r="E18" s="24"/>
      <c r="F18" s="24"/>
      <c r="G18" s="24"/>
      <c r="H18" s="63"/>
    </row>
    <row r="19" spans="1:8" s="54" customFormat="1" ht="12.75" x14ac:dyDescent="0.25">
      <c r="A19" s="52" t="s">
        <v>303</v>
      </c>
      <c r="B19" s="59">
        <v>251126.97</v>
      </c>
      <c r="C19" s="59">
        <v>257207.32</v>
      </c>
      <c r="E19" s="24"/>
      <c r="F19" s="27"/>
      <c r="G19" s="27"/>
    </row>
    <row r="20" spans="1:8" s="54" customFormat="1" ht="12.75" x14ac:dyDescent="0.25">
      <c r="A20" s="52" t="s">
        <v>121</v>
      </c>
      <c r="B20" s="75">
        <v>0</v>
      </c>
      <c r="C20" s="59">
        <v>0</v>
      </c>
      <c r="E20" s="24"/>
      <c r="F20" s="24"/>
      <c r="G20" s="24"/>
    </row>
    <row r="21" spans="1:8" s="54" customFormat="1" ht="25.5" x14ac:dyDescent="0.25">
      <c r="A21" s="52" t="s">
        <v>109</v>
      </c>
      <c r="B21" s="53">
        <v>2202135.33</v>
      </c>
      <c r="C21" s="59">
        <v>2081563.56</v>
      </c>
      <c r="E21" s="24"/>
      <c r="F21" s="24"/>
      <c r="G21" s="24"/>
    </row>
    <row r="22" spans="1:8" s="54" customFormat="1" ht="25.5" x14ac:dyDescent="0.25">
      <c r="A22" s="52" t="s">
        <v>110</v>
      </c>
      <c r="B22" s="53">
        <v>1172522.02</v>
      </c>
      <c r="C22" s="59">
        <v>2713850.98</v>
      </c>
      <c r="E22" s="24"/>
      <c r="F22" s="24"/>
      <c r="G22" s="24"/>
    </row>
    <row r="23" spans="1:8" s="54" customFormat="1" ht="12.75" x14ac:dyDescent="0.25">
      <c r="A23" s="52" t="s">
        <v>111</v>
      </c>
      <c r="B23" s="59">
        <v>122206.27</v>
      </c>
      <c r="C23" s="59">
        <v>121518.8</v>
      </c>
      <c r="E23" s="24"/>
      <c r="F23" s="37"/>
      <c r="G23" s="37"/>
    </row>
    <row r="24" spans="1:8" s="54" customFormat="1" ht="12.75" x14ac:dyDescent="0.2">
      <c r="A24" s="52" t="s">
        <v>112</v>
      </c>
      <c r="B24" s="59">
        <v>141124.41</v>
      </c>
      <c r="C24" s="59">
        <v>130748.76</v>
      </c>
      <c r="E24" s="24"/>
      <c r="F24" s="37"/>
      <c r="G24" s="37"/>
      <c r="H24" s="63"/>
    </row>
    <row r="25" spans="1:8" s="54" customFormat="1" ht="12.75" x14ac:dyDescent="0.2">
      <c r="A25" s="52" t="s">
        <v>313</v>
      </c>
      <c r="B25" s="53">
        <v>14647.06</v>
      </c>
      <c r="C25" s="59">
        <v>14647.06</v>
      </c>
      <c r="E25" s="24"/>
      <c r="F25" s="64"/>
      <c r="G25" s="64"/>
      <c r="H25" s="63"/>
    </row>
    <row r="26" spans="1:8" s="54" customFormat="1" ht="12.75" x14ac:dyDescent="0.2">
      <c r="A26" s="52" t="s">
        <v>314</v>
      </c>
      <c r="B26" s="75">
        <v>0</v>
      </c>
      <c r="C26" s="75">
        <v>0</v>
      </c>
      <c r="E26" s="24"/>
      <c r="F26" s="65"/>
      <c r="G26" s="65"/>
      <c r="H26" s="63"/>
    </row>
    <row r="27" spans="1:8" x14ac:dyDescent="0.25">
      <c r="A27" s="9" t="s">
        <v>122</v>
      </c>
      <c r="B27" s="19">
        <v>9537961.7899999991</v>
      </c>
      <c r="C27" s="19">
        <v>10919809.070000002</v>
      </c>
      <c r="E27" s="25"/>
      <c r="F27" s="38"/>
      <c r="G27" s="38"/>
    </row>
    <row r="28" spans="1:8" ht="15" x14ac:dyDescent="0.25">
      <c r="B28" s="10"/>
      <c r="C28" s="54"/>
      <c r="E28"/>
      <c r="F28" s="26"/>
      <c r="G28" s="26"/>
      <c r="H28"/>
    </row>
    <row r="29" spans="1:8" ht="15" x14ac:dyDescent="0.25">
      <c r="A29" s="16" t="s">
        <v>103</v>
      </c>
      <c r="B29" s="17" t="s">
        <v>124</v>
      </c>
      <c r="C29" s="67"/>
      <c r="G29"/>
      <c r="H29"/>
    </row>
    <row r="30" spans="1:8" s="54" customFormat="1" ht="12.75" x14ac:dyDescent="0.2">
      <c r="A30" s="52" t="s">
        <v>117</v>
      </c>
      <c r="B30" s="53">
        <v>1634774.4</v>
      </c>
      <c r="C30" s="67"/>
      <c r="E30" s="24"/>
      <c r="F30" s="62"/>
      <c r="G30" s="63"/>
      <c r="H30" s="63"/>
    </row>
    <row r="31" spans="1:8" s="54" customFormat="1" ht="12.75" x14ac:dyDescent="0.2">
      <c r="A31" s="52" t="s">
        <v>125</v>
      </c>
      <c r="B31" s="53">
        <v>2899344</v>
      </c>
      <c r="E31" s="24"/>
      <c r="F31" s="27"/>
      <c r="G31" s="63"/>
      <c r="H31" s="63"/>
    </row>
    <row r="32" spans="1:8" s="54" customFormat="1" ht="25.5" x14ac:dyDescent="0.2">
      <c r="A32" s="52" t="s">
        <v>99</v>
      </c>
      <c r="B32" s="53">
        <v>443753.1</v>
      </c>
      <c r="E32" s="24"/>
      <c r="F32" s="37"/>
      <c r="G32" s="63"/>
      <c r="H32" s="63"/>
    </row>
    <row r="33" spans="1:8" s="54" customFormat="1" ht="12.75" x14ac:dyDescent="0.25">
      <c r="A33" s="52" t="s">
        <v>114</v>
      </c>
      <c r="B33" s="53">
        <v>350595</v>
      </c>
      <c r="E33" s="24"/>
      <c r="F33" s="37"/>
    </row>
    <row r="34" spans="1:8" s="54" customFormat="1" ht="12.75" x14ac:dyDescent="0.25">
      <c r="A34" s="52" t="s">
        <v>276</v>
      </c>
      <c r="B34" s="75">
        <v>0</v>
      </c>
      <c r="E34" s="24"/>
      <c r="F34" s="37"/>
    </row>
    <row r="35" spans="1:8" s="54" customFormat="1" ht="12.75" x14ac:dyDescent="0.2">
      <c r="A35" s="52" t="s">
        <v>277</v>
      </c>
      <c r="B35" s="75">
        <v>0</v>
      </c>
      <c r="E35" s="24"/>
      <c r="F35" s="24"/>
      <c r="G35" s="63"/>
      <c r="H35" s="63"/>
    </row>
    <row r="36" spans="1:8" s="54" customFormat="1" ht="12.75" x14ac:dyDescent="0.2">
      <c r="A36" s="52" t="s">
        <v>278</v>
      </c>
      <c r="B36" s="53">
        <v>752279.93</v>
      </c>
      <c r="E36" s="24"/>
      <c r="F36" s="27"/>
      <c r="G36" s="63"/>
      <c r="H36" s="63"/>
    </row>
    <row r="37" spans="1:8" s="54" customFormat="1" ht="12.75" x14ac:dyDescent="0.2">
      <c r="A37" s="52" t="s">
        <v>102</v>
      </c>
      <c r="B37" s="53">
        <v>0</v>
      </c>
      <c r="E37" s="24"/>
      <c r="F37" s="27"/>
      <c r="G37" s="63"/>
      <c r="H37" s="63"/>
    </row>
    <row r="38" spans="1:8" s="54" customFormat="1" ht="12.75" x14ac:dyDescent="0.2">
      <c r="A38" s="52" t="s">
        <v>279</v>
      </c>
      <c r="B38" s="53">
        <v>784331.1</v>
      </c>
      <c r="E38" s="24"/>
      <c r="F38" s="37"/>
      <c r="G38" s="63"/>
      <c r="H38" s="63"/>
    </row>
    <row r="39" spans="1:8" s="54" customFormat="1" ht="12.75" x14ac:dyDescent="0.2">
      <c r="A39" s="52" t="s">
        <v>280</v>
      </c>
      <c r="B39" s="75">
        <v>0</v>
      </c>
      <c r="E39" s="24"/>
      <c r="F39" s="24"/>
      <c r="G39" s="63"/>
      <c r="H39" s="63"/>
    </row>
    <row r="40" spans="1:8" s="54" customFormat="1" ht="12.75" x14ac:dyDescent="0.2">
      <c r="A40" s="56" t="s">
        <v>281</v>
      </c>
      <c r="B40" s="75">
        <v>0</v>
      </c>
      <c r="E40" s="24"/>
      <c r="F40" s="24"/>
      <c r="G40" s="63"/>
      <c r="H40" s="63"/>
    </row>
    <row r="41" spans="1:8" s="54" customFormat="1" ht="12.75" x14ac:dyDescent="0.2">
      <c r="A41" s="52" t="s">
        <v>302</v>
      </c>
      <c r="B41" s="53">
        <v>250039.7</v>
      </c>
      <c r="E41" s="24"/>
      <c r="F41" s="24"/>
      <c r="G41" s="63"/>
      <c r="H41" s="63"/>
    </row>
    <row r="42" spans="1:8" s="54" customFormat="1" ht="25.5" x14ac:dyDescent="0.2">
      <c r="A42" s="52" t="s">
        <v>304</v>
      </c>
      <c r="B42" s="53">
        <v>2187022.62</v>
      </c>
      <c r="E42" s="24"/>
      <c r="F42" s="24"/>
      <c r="H42" s="63"/>
    </row>
    <row r="43" spans="1:8" s="54" customFormat="1" ht="12.75" x14ac:dyDescent="0.2">
      <c r="A43" s="58" t="s">
        <v>115</v>
      </c>
      <c r="B43" s="55">
        <v>53980.53</v>
      </c>
      <c r="F43" s="24"/>
      <c r="G43" s="63"/>
      <c r="H43" s="63"/>
    </row>
    <row r="44" spans="1:8" s="54" customFormat="1" ht="12.75" x14ac:dyDescent="0.2">
      <c r="A44" s="58" t="s">
        <v>127</v>
      </c>
      <c r="B44" s="55">
        <v>87178.41</v>
      </c>
      <c r="E44" s="24"/>
      <c r="F44" s="64"/>
      <c r="H44" s="63"/>
    </row>
    <row r="45" spans="1:8" s="54" customFormat="1" ht="12.75" x14ac:dyDescent="0.2">
      <c r="A45" s="52" t="s">
        <v>305</v>
      </c>
      <c r="B45" s="53">
        <v>1276721.71</v>
      </c>
      <c r="E45" s="24"/>
      <c r="F45" s="24"/>
      <c r="H45" s="63"/>
    </row>
    <row r="46" spans="1:8" s="54" customFormat="1" ht="12.75" x14ac:dyDescent="0.2">
      <c r="A46" s="58" t="s">
        <v>306</v>
      </c>
      <c r="B46" s="55">
        <v>86517.7</v>
      </c>
      <c r="F46" s="24"/>
      <c r="H46" s="63"/>
    </row>
    <row r="47" spans="1:8" s="54" customFormat="1" ht="12.75" x14ac:dyDescent="0.2">
      <c r="A47" s="52" t="s">
        <v>307</v>
      </c>
      <c r="B47" s="53">
        <v>82923</v>
      </c>
      <c r="E47" s="24"/>
      <c r="F47" s="24"/>
      <c r="G47" s="63"/>
      <c r="H47" s="63"/>
    </row>
    <row r="48" spans="1:8" s="54" customFormat="1" ht="12.75" x14ac:dyDescent="0.2">
      <c r="A48" s="56" t="s">
        <v>308</v>
      </c>
      <c r="B48" s="57">
        <v>0</v>
      </c>
      <c r="E48" s="24"/>
      <c r="F48" s="24"/>
      <c r="G48" s="63"/>
      <c r="H48" s="63"/>
    </row>
    <row r="49" spans="1:8" s="54" customFormat="1" ht="12.75" x14ac:dyDescent="0.2">
      <c r="A49" s="52" t="s">
        <v>309</v>
      </c>
      <c r="B49" s="53">
        <v>2028.15</v>
      </c>
      <c r="E49" s="24"/>
      <c r="F49" s="27"/>
      <c r="H49" s="63"/>
    </row>
    <row r="50" spans="1:8" s="54" customFormat="1" ht="12.75" x14ac:dyDescent="0.2">
      <c r="A50" s="56" t="s">
        <v>310</v>
      </c>
      <c r="B50" s="75">
        <v>0</v>
      </c>
      <c r="E50" s="24"/>
      <c r="F50" s="65"/>
      <c r="H50" s="63"/>
    </row>
    <row r="51" spans="1:8" s="54" customFormat="1" ht="25.5" x14ac:dyDescent="0.2">
      <c r="A51" s="52" t="s">
        <v>311</v>
      </c>
      <c r="B51" s="75">
        <v>0</v>
      </c>
      <c r="G51" s="63"/>
      <c r="H51" s="63"/>
    </row>
    <row r="52" spans="1:8" ht="15" x14ac:dyDescent="0.25">
      <c r="A52" s="9" t="s">
        <v>126</v>
      </c>
      <c r="B52" s="18">
        <v>10663812.709999999</v>
      </c>
      <c r="E52" s="31"/>
      <c r="F52" s="39"/>
      <c r="H52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v>255996.36000000313</v>
      </c>
      <c r="E54" s="31"/>
      <c r="F54" s="39"/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4">
    <pageSetUpPr fitToPage="1"/>
  </sheetPr>
  <dimension ref="A1:H54"/>
  <sheetViews>
    <sheetView zoomScaleNormal="100" workbookViewId="0">
      <pane ySplit="3" topLeftCell="A37" activePane="bottomLeft" state="frozen"/>
      <selection activeCell="B38" sqref="B38"/>
      <selection pane="bottomLeft" activeCell="B38" sqref="B38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7" t="s">
        <v>312</v>
      </c>
      <c r="B1" s="157"/>
      <c r="C1" s="157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161" t="s">
        <v>40</v>
      </c>
      <c r="B3" s="161"/>
      <c r="C3" s="161"/>
      <c r="D3" s="15"/>
      <c r="E3" s="1" t="s">
        <v>91</v>
      </c>
      <c r="F3" s="12"/>
    </row>
    <row r="4" spans="1:8" ht="6" customHeight="1" x14ac:dyDescent="0.25"/>
    <row r="5" spans="1:8" x14ac:dyDescent="0.25">
      <c r="A5" s="155" t="s">
        <v>103</v>
      </c>
      <c r="B5" s="159" t="s">
        <v>123</v>
      </c>
      <c r="C5" s="160"/>
      <c r="E5" s="5"/>
      <c r="F5" s="6"/>
    </row>
    <row r="6" spans="1:8" x14ac:dyDescent="0.25">
      <c r="A6" s="156"/>
      <c r="B6" s="16" t="s">
        <v>97</v>
      </c>
      <c r="C6" s="16" t="s">
        <v>98</v>
      </c>
      <c r="E6" s="5"/>
      <c r="F6" s="6"/>
    </row>
    <row r="7" spans="1:8" s="54" customFormat="1" ht="12.75" x14ac:dyDescent="0.2">
      <c r="A7" s="52" t="s">
        <v>117</v>
      </c>
      <c r="B7" s="53">
        <v>1637164.19</v>
      </c>
      <c r="C7" s="59">
        <v>1768409.9</v>
      </c>
      <c r="E7" s="24"/>
      <c r="F7" s="27"/>
      <c r="G7" s="27"/>
      <c r="H7" s="63"/>
    </row>
    <row r="8" spans="1:8" s="54" customFormat="1" ht="25.5" x14ac:dyDescent="0.2">
      <c r="A8" s="52" t="s">
        <v>106</v>
      </c>
      <c r="B8" s="53">
        <v>337142.94</v>
      </c>
      <c r="C8" s="59">
        <v>338738.39</v>
      </c>
      <c r="E8" s="24"/>
      <c r="F8" s="24"/>
      <c r="G8" s="24"/>
      <c r="H8" s="63"/>
    </row>
    <row r="9" spans="1:8" s="54" customFormat="1" ht="12.75" x14ac:dyDescent="0.25">
      <c r="A9" s="52" t="s">
        <v>118</v>
      </c>
      <c r="B9" s="59">
        <v>1277030.3400000001</v>
      </c>
      <c r="C9" s="59">
        <v>1295121.81</v>
      </c>
      <c r="E9" s="24"/>
      <c r="F9" s="27"/>
      <c r="G9" s="27"/>
    </row>
    <row r="10" spans="1:8" s="54" customFormat="1" ht="25.5" x14ac:dyDescent="0.2">
      <c r="A10" s="52" t="s">
        <v>113</v>
      </c>
      <c r="B10" s="53">
        <v>444404.3</v>
      </c>
      <c r="C10" s="59">
        <v>444187.65</v>
      </c>
      <c r="E10" s="24"/>
      <c r="F10" s="27"/>
      <c r="G10" s="27"/>
      <c r="H10" s="63"/>
    </row>
    <row r="11" spans="1:8" s="54" customFormat="1" ht="12.75" x14ac:dyDescent="0.2">
      <c r="A11" s="52" t="s">
        <v>104</v>
      </c>
      <c r="B11" s="53">
        <v>351107.47</v>
      </c>
      <c r="C11" s="59">
        <v>353071.31</v>
      </c>
      <c r="E11" s="24"/>
      <c r="F11" s="27"/>
      <c r="G11" s="27"/>
      <c r="H11" s="63"/>
    </row>
    <row r="12" spans="1:8" s="54" customFormat="1" ht="12.75" x14ac:dyDescent="0.2">
      <c r="A12" s="52" t="s">
        <v>100</v>
      </c>
      <c r="B12" s="53">
        <v>68215.070000000007</v>
      </c>
      <c r="C12" s="59">
        <v>69782.31</v>
      </c>
      <c r="E12" s="24"/>
      <c r="F12" s="27"/>
      <c r="G12" s="27"/>
      <c r="H12" s="63"/>
    </row>
    <row r="13" spans="1:8" s="54" customFormat="1" ht="12.75" x14ac:dyDescent="0.2">
      <c r="A13" s="52" t="s">
        <v>101</v>
      </c>
      <c r="B13" s="53">
        <v>80253.119999999995</v>
      </c>
      <c r="C13" s="59">
        <v>81896.479999999996</v>
      </c>
      <c r="E13" s="24"/>
      <c r="F13" s="27"/>
      <c r="G13" s="27"/>
      <c r="H13" s="63"/>
    </row>
    <row r="14" spans="1:8" s="54" customFormat="1" ht="12.75" x14ac:dyDescent="0.2">
      <c r="A14" s="52" t="s">
        <v>105</v>
      </c>
      <c r="B14" s="53">
        <v>801132.05</v>
      </c>
      <c r="C14" s="59">
        <v>764668.89</v>
      </c>
      <c r="E14" s="24"/>
      <c r="F14" s="27"/>
      <c r="G14" s="27"/>
      <c r="H14" s="63"/>
    </row>
    <row r="15" spans="1:8" s="54" customFormat="1" ht="12.75" x14ac:dyDescent="0.25">
      <c r="A15" s="52" t="s">
        <v>119</v>
      </c>
      <c r="B15" s="59">
        <v>161284</v>
      </c>
      <c r="C15" s="59">
        <v>160484</v>
      </c>
      <c r="E15" s="24"/>
      <c r="F15" s="27"/>
      <c r="G15" s="27"/>
    </row>
    <row r="16" spans="1:8" s="54" customFormat="1" ht="12.75" x14ac:dyDescent="0.25">
      <c r="A16" s="52" t="s">
        <v>107</v>
      </c>
      <c r="B16" s="59">
        <v>785482.32</v>
      </c>
      <c r="C16" s="59">
        <v>779894.63</v>
      </c>
      <c r="E16" s="24"/>
      <c r="F16" s="27"/>
      <c r="G16" s="27"/>
    </row>
    <row r="17" spans="1:8" s="54" customFormat="1" ht="12.75" x14ac:dyDescent="0.25">
      <c r="A17" s="52" t="s">
        <v>120</v>
      </c>
      <c r="B17" s="75">
        <v>0</v>
      </c>
      <c r="C17" s="76">
        <v>0</v>
      </c>
      <c r="E17" s="24"/>
      <c r="F17" s="37"/>
      <c r="G17" s="37"/>
    </row>
    <row r="18" spans="1:8" s="54" customFormat="1" ht="12.75" x14ac:dyDescent="0.2">
      <c r="A18" s="52" t="s">
        <v>108</v>
      </c>
      <c r="B18" s="59">
        <v>0</v>
      </c>
      <c r="C18" s="59">
        <v>1505.97</v>
      </c>
      <c r="E18" s="24"/>
      <c r="F18" s="24"/>
      <c r="G18" s="24"/>
      <c r="H18" s="63"/>
    </row>
    <row r="19" spans="1:8" s="54" customFormat="1" ht="12.75" x14ac:dyDescent="0.25">
      <c r="A19" s="52" t="s">
        <v>303</v>
      </c>
      <c r="B19" s="59">
        <v>213412.79</v>
      </c>
      <c r="C19" s="59">
        <v>229201.31</v>
      </c>
      <c r="E19" s="24"/>
      <c r="F19" s="27"/>
      <c r="G19" s="27"/>
    </row>
    <row r="20" spans="1:8" s="54" customFormat="1" ht="12.75" x14ac:dyDescent="0.25">
      <c r="A20" s="52" t="s">
        <v>121</v>
      </c>
      <c r="B20" s="75">
        <v>0</v>
      </c>
      <c r="C20" s="59">
        <v>0</v>
      </c>
      <c r="E20" s="24"/>
      <c r="F20" s="24"/>
      <c r="G20" s="24"/>
    </row>
    <row r="21" spans="1:8" s="54" customFormat="1" ht="25.5" x14ac:dyDescent="0.25">
      <c r="A21" s="52" t="s">
        <v>109</v>
      </c>
      <c r="B21" s="53">
        <v>741498.2</v>
      </c>
      <c r="C21" s="59">
        <v>1161687.75</v>
      </c>
      <c r="E21" s="24"/>
      <c r="F21" s="24"/>
      <c r="G21" s="24"/>
    </row>
    <row r="22" spans="1:8" s="54" customFormat="1" ht="25.5" x14ac:dyDescent="0.25">
      <c r="A22" s="52" t="s">
        <v>110</v>
      </c>
      <c r="B22" s="53">
        <v>2652023.25</v>
      </c>
      <c r="C22" s="59">
        <v>4182782.73</v>
      </c>
      <c r="E22" s="24"/>
      <c r="F22" s="24"/>
      <c r="G22" s="24"/>
    </row>
    <row r="23" spans="1:8" s="54" customFormat="1" ht="12.75" x14ac:dyDescent="0.25">
      <c r="A23" s="52" t="s">
        <v>111</v>
      </c>
      <c r="B23" s="59">
        <v>122387.18</v>
      </c>
      <c r="C23" s="59">
        <v>124652.63</v>
      </c>
      <c r="E23" s="24"/>
      <c r="F23" s="37"/>
      <c r="G23" s="37"/>
    </row>
    <row r="24" spans="1:8" s="54" customFormat="1" ht="12.75" x14ac:dyDescent="0.2">
      <c r="A24" s="52" t="s">
        <v>112</v>
      </c>
      <c r="B24" s="59">
        <v>115863.08</v>
      </c>
      <c r="C24" s="59">
        <v>192681.21</v>
      </c>
      <c r="E24" s="24"/>
      <c r="F24" s="37"/>
      <c r="G24" s="37"/>
      <c r="H24" s="63"/>
    </row>
    <row r="25" spans="1:8" s="54" customFormat="1" ht="12.75" x14ac:dyDescent="0.2">
      <c r="A25" s="52" t="s">
        <v>313</v>
      </c>
      <c r="B25" s="53">
        <v>0</v>
      </c>
      <c r="C25" s="59">
        <v>0</v>
      </c>
      <c r="E25" s="24"/>
      <c r="F25" s="64"/>
      <c r="G25" s="64"/>
      <c r="H25" s="63"/>
    </row>
    <row r="26" spans="1:8" s="54" customFormat="1" ht="12.75" x14ac:dyDescent="0.2">
      <c r="A26" s="52" t="s">
        <v>314</v>
      </c>
      <c r="B26" s="75">
        <v>0</v>
      </c>
      <c r="C26" s="75">
        <v>0</v>
      </c>
      <c r="E26" s="24"/>
      <c r="F26" s="65"/>
      <c r="G26" s="65"/>
      <c r="H26" s="63"/>
    </row>
    <row r="27" spans="1:8" x14ac:dyDescent="0.25">
      <c r="A27" s="9" t="s">
        <v>122</v>
      </c>
      <c r="B27" s="19">
        <v>9788400.2999999989</v>
      </c>
      <c r="C27" s="19">
        <v>11948766.970000001</v>
      </c>
      <c r="E27" s="25"/>
      <c r="F27" s="38"/>
      <c r="G27" s="38"/>
    </row>
    <row r="28" spans="1:8" ht="15" x14ac:dyDescent="0.25">
      <c r="B28" s="10"/>
      <c r="C28" s="54"/>
    </row>
    <row r="29" spans="1:8" x14ac:dyDescent="0.25">
      <c r="A29" s="16" t="s">
        <v>103</v>
      </c>
      <c r="B29" s="17" t="s">
        <v>124</v>
      </c>
      <c r="C29" s="67"/>
    </row>
    <row r="30" spans="1:8" s="54" customFormat="1" ht="12.75" x14ac:dyDescent="0.2">
      <c r="A30" s="52" t="s">
        <v>117</v>
      </c>
      <c r="B30" s="53">
        <v>1637124.48</v>
      </c>
      <c r="C30" s="67"/>
      <c r="E30" s="24"/>
      <c r="F30" s="62"/>
      <c r="G30" s="63"/>
      <c r="H30" s="63"/>
    </row>
    <row r="31" spans="1:8" s="54" customFormat="1" ht="12.75" x14ac:dyDescent="0.2">
      <c r="A31" s="52" t="s">
        <v>125</v>
      </c>
      <c r="B31" s="53">
        <v>4410726</v>
      </c>
      <c r="E31" s="24"/>
      <c r="F31" s="27"/>
      <c r="G31" s="63"/>
      <c r="H31" s="63"/>
    </row>
    <row r="32" spans="1:8" s="54" customFormat="1" ht="25.5" x14ac:dyDescent="0.2">
      <c r="A32" s="52" t="s">
        <v>99</v>
      </c>
      <c r="B32" s="53">
        <v>444391.02</v>
      </c>
      <c r="E32" s="24"/>
      <c r="F32" s="37"/>
      <c r="G32" s="63"/>
      <c r="H32" s="63"/>
    </row>
    <row r="33" spans="1:8" s="54" customFormat="1" ht="12.75" x14ac:dyDescent="0.2">
      <c r="A33" s="52" t="s">
        <v>114</v>
      </c>
      <c r="B33" s="53">
        <v>351099</v>
      </c>
      <c r="E33" s="24"/>
      <c r="F33" s="37"/>
      <c r="G33" s="63"/>
      <c r="H33" s="63"/>
    </row>
    <row r="34" spans="1:8" s="54" customFormat="1" ht="12.75" x14ac:dyDescent="0.2">
      <c r="A34" s="52" t="s">
        <v>276</v>
      </c>
      <c r="B34" s="53">
        <v>68213.52</v>
      </c>
      <c r="E34" s="24"/>
      <c r="F34" s="37"/>
      <c r="G34" s="63"/>
      <c r="H34" s="63"/>
    </row>
    <row r="35" spans="1:8" s="54" customFormat="1" ht="12.75" x14ac:dyDescent="0.2">
      <c r="A35" s="52" t="s">
        <v>277</v>
      </c>
      <c r="B35" s="53">
        <v>84263.76</v>
      </c>
      <c r="E35" s="24"/>
      <c r="F35" s="27"/>
      <c r="G35" s="63"/>
      <c r="H35" s="63"/>
    </row>
    <row r="36" spans="1:8" s="54" customFormat="1" ht="12.75" x14ac:dyDescent="0.2">
      <c r="A36" s="52" t="s">
        <v>278</v>
      </c>
      <c r="B36" s="53">
        <v>733448.18</v>
      </c>
      <c r="E36" s="24"/>
      <c r="F36" s="27"/>
      <c r="G36" s="63"/>
      <c r="H36" s="63"/>
    </row>
    <row r="37" spans="1:8" s="54" customFormat="1" ht="12.75" x14ac:dyDescent="0.2">
      <c r="A37" s="52" t="s">
        <v>102</v>
      </c>
      <c r="B37" s="53">
        <v>0</v>
      </c>
      <c r="E37" s="24"/>
      <c r="F37" s="27"/>
      <c r="G37" s="63"/>
      <c r="H37" s="63"/>
    </row>
    <row r="38" spans="1:8" s="54" customFormat="1" ht="12.75" x14ac:dyDescent="0.2">
      <c r="A38" s="52" t="s">
        <v>279</v>
      </c>
      <c r="B38" s="53">
        <v>785458.62</v>
      </c>
      <c r="E38" s="24"/>
      <c r="F38" s="37"/>
      <c r="G38" s="63"/>
      <c r="H38" s="63"/>
    </row>
    <row r="39" spans="1:8" s="54" customFormat="1" ht="12.75" x14ac:dyDescent="0.2">
      <c r="A39" s="52" t="s">
        <v>280</v>
      </c>
      <c r="B39" s="75">
        <v>0</v>
      </c>
      <c r="E39" s="24"/>
      <c r="F39" s="24"/>
      <c r="G39" s="63"/>
      <c r="H39" s="63"/>
    </row>
    <row r="40" spans="1:8" s="54" customFormat="1" ht="12.75" x14ac:dyDescent="0.2">
      <c r="A40" s="56" t="s">
        <v>281</v>
      </c>
      <c r="B40" s="75">
        <v>0</v>
      </c>
      <c r="E40" s="24"/>
      <c r="F40" s="24"/>
      <c r="G40" s="63"/>
      <c r="H40" s="63"/>
    </row>
    <row r="41" spans="1:8" s="54" customFormat="1" ht="12.75" x14ac:dyDescent="0.2">
      <c r="A41" s="52" t="s">
        <v>302</v>
      </c>
      <c r="B41" s="53">
        <v>210716.2</v>
      </c>
      <c r="E41" s="24"/>
      <c r="F41" s="24"/>
      <c r="G41" s="63"/>
      <c r="H41" s="63"/>
    </row>
    <row r="42" spans="1:8" s="54" customFormat="1" ht="25.5" x14ac:dyDescent="0.2">
      <c r="A42" s="52" t="s">
        <v>304</v>
      </c>
      <c r="B42" s="53">
        <v>814326.09</v>
      </c>
      <c r="E42" s="24"/>
      <c r="F42" s="24"/>
      <c r="G42" s="63"/>
      <c r="H42" s="63"/>
    </row>
    <row r="43" spans="1:8" s="54" customFormat="1" ht="12.75" x14ac:dyDescent="0.25">
      <c r="A43" s="58" t="s">
        <v>115</v>
      </c>
      <c r="B43" s="55">
        <v>23276</v>
      </c>
      <c r="E43" s="24"/>
      <c r="F43" s="24"/>
    </row>
    <row r="44" spans="1:8" s="54" customFormat="1" ht="12.75" x14ac:dyDescent="0.25">
      <c r="A44" s="58" t="s">
        <v>127</v>
      </c>
      <c r="B44" s="55">
        <v>71575.600000000006</v>
      </c>
      <c r="F44" s="64"/>
    </row>
    <row r="45" spans="1:8" s="54" customFormat="1" ht="12.75" x14ac:dyDescent="0.2">
      <c r="A45" s="52" t="s">
        <v>305</v>
      </c>
      <c r="B45" s="53">
        <v>2765492</v>
      </c>
      <c r="E45" s="24"/>
      <c r="F45" s="24"/>
      <c r="H45" s="63"/>
    </row>
    <row r="46" spans="1:8" s="54" customFormat="1" ht="12.75" x14ac:dyDescent="0.2">
      <c r="A46" s="58" t="s">
        <v>306</v>
      </c>
      <c r="B46" s="55">
        <v>129054.47</v>
      </c>
      <c r="F46" s="24"/>
      <c r="H46" s="63"/>
    </row>
    <row r="47" spans="1:8" s="54" customFormat="1" ht="12.75" x14ac:dyDescent="0.2">
      <c r="A47" s="52" t="s">
        <v>307</v>
      </c>
      <c r="B47" s="53">
        <v>94641</v>
      </c>
      <c r="E47" s="24"/>
      <c r="F47" s="24"/>
      <c r="G47" s="63"/>
      <c r="H47" s="63"/>
    </row>
    <row r="48" spans="1:8" s="54" customFormat="1" ht="12.75" x14ac:dyDescent="0.2">
      <c r="A48" s="56" t="s">
        <v>308</v>
      </c>
      <c r="B48" s="57">
        <v>0</v>
      </c>
      <c r="E48" s="24"/>
      <c r="F48" s="27"/>
      <c r="G48" s="63"/>
      <c r="H48" s="63"/>
    </row>
    <row r="49" spans="1:8" s="54" customFormat="1" ht="12.75" x14ac:dyDescent="0.2">
      <c r="A49" s="52" t="s">
        <v>309</v>
      </c>
      <c r="B49" s="53">
        <v>10255.33</v>
      </c>
      <c r="E49" s="24"/>
      <c r="F49" s="27"/>
      <c r="H49" s="63"/>
    </row>
    <row r="50" spans="1:8" s="54" customFormat="1" ht="12.75" x14ac:dyDescent="0.2">
      <c r="A50" s="56" t="s">
        <v>310</v>
      </c>
      <c r="B50" s="53">
        <v>0</v>
      </c>
      <c r="E50" s="24"/>
      <c r="F50" s="65"/>
      <c r="G50" s="63"/>
      <c r="H50" s="63"/>
    </row>
    <row r="51" spans="1:8" s="54" customFormat="1" ht="25.5" x14ac:dyDescent="0.2">
      <c r="A51" s="52" t="s">
        <v>311</v>
      </c>
      <c r="B51" s="75">
        <v>0</v>
      </c>
      <c r="E51" s="24"/>
      <c r="F51" s="24"/>
      <c r="G51" s="63"/>
      <c r="H51" s="63"/>
    </row>
    <row r="52" spans="1:8" ht="15" x14ac:dyDescent="0.25">
      <c r="A52" s="9" t="s">
        <v>126</v>
      </c>
      <c r="B52" s="18">
        <v>12410155.199999997</v>
      </c>
      <c r="E52" s="31"/>
      <c r="F52" s="39"/>
      <c r="H52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v>-461388.22999999672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5">
    <pageSetUpPr fitToPage="1"/>
  </sheetPr>
  <dimension ref="A1:H54"/>
  <sheetViews>
    <sheetView zoomScaleNormal="100" workbookViewId="0">
      <pane ySplit="3" topLeftCell="A43" activePane="bottomLeft" state="frozen"/>
      <selection activeCell="B38" sqref="B38"/>
      <selection pane="bottomLeft" activeCell="B38" sqref="B38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7" t="s">
        <v>312</v>
      </c>
      <c r="B1" s="157"/>
      <c r="C1" s="157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161" t="s">
        <v>41</v>
      </c>
      <c r="B3" s="161"/>
      <c r="C3" s="161"/>
      <c r="D3" s="15"/>
      <c r="E3" s="1" t="s">
        <v>91</v>
      </c>
      <c r="F3" s="12"/>
    </row>
    <row r="4" spans="1:8" ht="6" customHeight="1" x14ac:dyDescent="0.25"/>
    <row r="5" spans="1:8" x14ac:dyDescent="0.25">
      <c r="A5" s="155" t="s">
        <v>103</v>
      </c>
      <c r="B5" s="159" t="s">
        <v>123</v>
      </c>
      <c r="C5" s="160"/>
      <c r="E5" s="5"/>
      <c r="F5" s="6"/>
    </row>
    <row r="6" spans="1:8" x14ac:dyDescent="0.25">
      <c r="A6" s="156"/>
      <c r="B6" s="16" t="s">
        <v>97</v>
      </c>
      <c r="C6" s="16" t="s">
        <v>98</v>
      </c>
      <c r="E6" s="5"/>
      <c r="F6" s="6"/>
    </row>
    <row r="7" spans="1:8" s="54" customFormat="1" ht="12.75" x14ac:dyDescent="0.2">
      <c r="A7" s="52" t="s">
        <v>117</v>
      </c>
      <c r="B7" s="53">
        <v>793680.84</v>
      </c>
      <c r="C7" s="59">
        <v>814387.96</v>
      </c>
      <c r="E7" s="24"/>
      <c r="F7" s="27"/>
      <c r="G7" s="27"/>
      <c r="H7" s="63"/>
    </row>
    <row r="8" spans="1:8" s="54" customFormat="1" ht="25.5" x14ac:dyDescent="0.2">
      <c r="A8" s="52" t="s">
        <v>106</v>
      </c>
      <c r="B8" s="53">
        <v>264520</v>
      </c>
      <c r="C8" s="59">
        <v>254799.28</v>
      </c>
      <c r="E8" s="24"/>
      <c r="F8" s="24"/>
      <c r="G8" s="24"/>
      <c r="H8" s="63"/>
    </row>
    <row r="9" spans="1:8" s="54" customFormat="1" ht="12.75" x14ac:dyDescent="0.25">
      <c r="A9" s="52" t="s">
        <v>118</v>
      </c>
      <c r="B9" s="59">
        <v>619090.86</v>
      </c>
      <c r="C9" s="59">
        <v>610356.07999999996</v>
      </c>
      <c r="E9" s="24"/>
      <c r="F9" s="27"/>
      <c r="G9" s="27"/>
    </row>
    <row r="10" spans="1:8" s="54" customFormat="1" ht="25.5" x14ac:dyDescent="0.2">
      <c r="A10" s="52" t="s">
        <v>113</v>
      </c>
      <c r="B10" s="53">
        <v>215441.94</v>
      </c>
      <c r="C10" s="59">
        <v>209755.84</v>
      </c>
      <c r="E10" s="24"/>
      <c r="F10" s="27"/>
      <c r="G10" s="27"/>
      <c r="H10" s="63"/>
    </row>
    <row r="11" spans="1:8" s="54" customFormat="1" ht="12.75" x14ac:dyDescent="0.2">
      <c r="A11" s="52" t="s">
        <v>104</v>
      </c>
      <c r="B11" s="53">
        <v>170213.4</v>
      </c>
      <c r="C11" s="59">
        <v>166361.63</v>
      </c>
      <c r="E11" s="24"/>
      <c r="F11" s="27"/>
      <c r="G11" s="27"/>
      <c r="H11" s="63"/>
    </row>
    <row r="12" spans="1:8" s="54" customFormat="1" ht="12.75" x14ac:dyDescent="0.2">
      <c r="A12" s="52" t="s">
        <v>100</v>
      </c>
      <c r="B12" s="53">
        <v>33070.080000000002</v>
      </c>
      <c r="C12" s="59">
        <v>33331.79</v>
      </c>
      <c r="E12" s="24"/>
      <c r="F12" s="27"/>
      <c r="G12" s="27"/>
      <c r="H12" s="63"/>
    </row>
    <row r="13" spans="1:8" s="54" customFormat="1" ht="12.75" x14ac:dyDescent="0.2">
      <c r="A13" s="52" t="s">
        <v>101</v>
      </c>
      <c r="B13" s="53">
        <v>38905.919999999998</v>
      </c>
      <c r="C13" s="59">
        <v>37737.72</v>
      </c>
      <c r="E13" s="24"/>
      <c r="F13" s="24"/>
      <c r="G13" s="24"/>
      <c r="H13" s="63"/>
    </row>
    <row r="14" spans="1:8" s="54" customFormat="1" ht="12.75" x14ac:dyDescent="0.2">
      <c r="A14" s="52" t="s">
        <v>105</v>
      </c>
      <c r="B14" s="53">
        <v>342858.78</v>
      </c>
      <c r="C14" s="59">
        <v>331575.40000000002</v>
      </c>
      <c r="E14" s="24"/>
      <c r="F14" s="27"/>
      <c r="G14" s="27"/>
      <c r="H14" s="63"/>
    </row>
    <row r="15" spans="1:8" s="54" customFormat="1" ht="12.75" x14ac:dyDescent="0.25">
      <c r="A15" s="52" t="s">
        <v>119</v>
      </c>
      <c r="B15" s="59">
        <v>374880</v>
      </c>
      <c r="C15" s="59">
        <v>411300</v>
      </c>
      <c r="E15" s="24"/>
      <c r="F15" s="27"/>
      <c r="G15" s="27"/>
    </row>
    <row r="16" spans="1:8" s="54" customFormat="1" ht="12.75" x14ac:dyDescent="0.25">
      <c r="A16" s="52" t="s">
        <v>107</v>
      </c>
      <c r="B16" s="59">
        <v>380795.34</v>
      </c>
      <c r="C16" s="59">
        <v>366718.54</v>
      </c>
      <c r="E16" s="24"/>
      <c r="F16" s="27"/>
      <c r="G16" s="27"/>
    </row>
    <row r="17" spans="1:8" s="54" customFormat="1" ht="12.75" x14ac:dyDescent="0.25">
      <c r="A17" s="52" t="s">
        <v>120</v>
      </c>
      <c r="B17" s="75">
        <v>0</v>
      </c>
      <c r="C17" s="76">
        <v>0</v>
      </c>
      <c r="E17" s="24"/>
      <c r="F17" s="37"/>
      <c r="G17" s="37"/>
    </row>
    <row r="18" spans="1:8" s="54" customFormat="1" ht="12.75" x14ac:dyDescent="0.2">
      <c r="A18" s="52" t="s">
        <v>108</v>
      </c>
      <c r="B18" s="75">
        <v>0</v>
      </c>
      <c r="C18" s="75">
        <v>0</v>
      </c>
      <c r="E18" s="24"/>
      <c r="F18" s="24"/>
      <c r="G18" s="24"/>
      <c r="H18" s="63"/>
    </row>
    <row r="19" spans="1:8" s="54" customFormat="1" ht="12.75" x14ac:dyDescent="0.25">
      <c r="A19" s="52" t="s">
        <v>303</v>
      </c>
      <c r="B19" s="59">
        <v>117385.28</v>
      </c>
      <c r="C19" s="59">
        <v>114190.54</v>
      </c>
      <c r="E19" s="24"/>
      <c r="F19" s="27"/>
      <c r="G19" s="27"/>
    </row>
    <row r="20" spans="1:8" s="54" customFormat="1" ht="12.75" x14ac:dyDescent="0.25">
      <c r="A20" s="52" t="s">
        <v>121</v>
      </c>
      <c r="B20" s="75">
        <v>0</v>
      </c>
      <c r="C20" s="59">
        <v>-241.31</v>
      </c>
      <c r="E20" s="24"/>
      <c r="F20" s="24"/>
      <c r="G20" s="24"/>
    </row>
    <row r="21" spans="1:8" s="54" customFormat="1" ht="25.5" x14ac:dyDescent="0.25">
      <c r="A21" s="52" t="s">
        <v>109</v>
      </c>
      <c r="B21" s="53">
        <v>0</v>
      </c>
      <c r="C21" s="59">
        <v>182220.21</v>
      </c>
      <c r="E21" s="24"/>
      <c r="F21" s="24"/>
      <c r="G21" s="24"/>
    </row>
    <row r="22" spans="1:8" s="54" customFormat="1" ht="25.5" x14ac:dyDescent="0.25">
      <c r="A22" s="52" t="s">
        <v>110</v>
      </c>
      <c r="B22" s="53">
        <v>0</v>
      </c>
      <c r="C22" s="59">
        <v>383269.46</v>
      </c>
      <c r="E22" s="24"/>
      <c r="F22" s="24"/>
      <c r="G22" s="24"/>
    </row>
    <row r="23" spans="1:8" s="54" customFormat="1" ht="12.75" x14ac:dyDescent="0.25">
      <c r="A23" s="52" t="s">
        <v>111</v>
      </c>
      <c r="B23" s="59">
        <v>59333.52</v>
      </c>
      <c r="C23" s="59">
        <v>57913.18</v>
      </c>
      <c r="E23" s="24"/>
      <c r="F23" s="37"/>
      <c r="G23" s="37"/>
    </row>
    <row r="24" spans="1:8" s="54" customFormat="1" ht="12.75" x14ac:dyDescent="0.2">
      <c r="A24" s="52" t="s">
        <v>112</v>
      </c>
      <c r="B24" s="59">
        <v>0</v>
      </c>
      <c r="C24" s="59">
        <v>10574.76</v>
      </c>
      <c r="E24" s="24"/>
      <c r="F24" s="37"/>
      <c r="G24" s="37"/>
      <c r="H24" s="63"/>
    </row>
    <row r="25" spans="1:8" s="54" customFormat="1" ht="12.75" x14ac:dyDescent="0.2">
      <c r="A25" s="52" t="s">
        <v>313</v>
      </c>
      <c r="B25" s="53">
        <v>288943.01</v>
      </c>
      <c r="C25" s="59">
        <v>301495.57</v>
      </c>
      <c r="E25" s="24"/>
      <c r="F25" s="64"/>
      <c r="G25" s="64"/>
      <c r="H25" s="63"/>
    </row>
    <row r="26" spans="1:8" s="54" customFormat="1" ht="12.75" x14ac:dyDescent="0.2">
      <c r="A26" s="52" t="s">
        <v>314</v>
      </c>
      <c r="B26" s="53">
        <v>288000</v>
      </c>
      <c r="C26" s="59">
        <v>288000</v>
      </c>
      <c r="E26" s="24"/>
      <c r="F26" s="65"/>
      <c r="G26" s="65"/>
      <c r="H26" s="63"/>
    </row>
    <row r="27" spans="1:8" x14ac:dyDescent="0.25">
      <c r="A27" s="9" t="s">
        <v>122</v>
      </c>
      <c r="B27" s="19">
        <v>3987118.9699999988</v>
      </c>
      <c r="C27" s="19">
        <v>4573746.6500000004</v>
      </c>
      <c r="E27" s="25"/>
      <c r="F27" s="38"/>
      <c r="G27" s="38"/>
    </row>
    <row r="28" spans="1:8" ht="15" x14ac:dyDescent="0.25">
      <c r="B28" s="10"/>
      <c r="C28" s="54"/>
    </row>
    <row r="29" spans="1:8" x14ac:dyDescent="0.25">
      <c r="A29" s="16" t="s">
        <v>103</v>
      </c>
      <c r="B29" s="17" t="s">
        <v>124</v>
      </c>
      <c r="C29" s="67"/>
    </row>
    <row r="30" spans="1:8" s="54" customFormat="1" ht="12.75" x14ac:dyDescent="0.2">
      <c r="A30" s="52" t="s">
        <v>117</v>
      </c>
      <c r="B30" s="53">
        <v>793641.6</v>
      </c>
      <c r="C30" s="67"/>
      <c r="E30" s="24"/>
      <c r="F30" s="62"/>
      <c r="G30" s="63"/>
      <c r="H30" s="63"/>
    </row>
    <row r="31" spans="1:8" s="54" customFormat="1" ht="12.75" x14ac:dyDescent="0.2">
      <c r="A31" s="52" t="s">
        <v>125</v>
      </c>
      <c r="B31" s="53">
        <v>3967502</v>
      </c>
      <c r="E31" s="24"/>
      <c r="F31" s="27"/>
      <c r="G31" s="63"/>
      <c r="H31" s="63"/>
    </row>
    <row r="32" spans="1:8" s="54" customFormat="1" ht="25.5" x14ac:dyDescent="0.2">
      <c r="A32" s="52" t="s">
        <v>99</v>
      </c>
      <c r="B32" s="53">
        <v>215430.9</v>
      </c>
      <c r="E32" s="24"/>
      <c r="F32" s="37"/>
      <c r="G32" s="63"/>
      <c r="H32" s="63"/>
    </row>
    <row r="33" spans="1:8" s="54" customFormat="1" ht="12.75" x14ac:dyDescent="0.2">
      <c r="A33" s="52" t="s">
        <v>114</v>
      </c>
      <c r="B33" s="53">
        <v>170205</v>
      </c>
      <c r="E33" s="24"/>
      <c r="F33" s="37"/>
      <c r="G33" s="63"/>
      <c r="H33" s="63"/>
    </row>
    <row r="34" spans="1:8" s="54" customFormat="1" ht="12.75" x14ac:dyDescent="0.2">
      <c r="A34" s="52" t="s">
        <v>276</v>
      </c>
      <c r="B34" s="53">
        <v>33068.400000000001</v>
      </c>
      <c r="E34" s="24"/>
      <c r="F34" s="37"/>
      <c r="G34" s="63"/>
      <c r="H34" s="63"/>
    </row>
    <row r="35" spans="1:8" s="54" customFormat="1" ht="12.75" x14ac:dyDescent="0.2">
      <c r="A35" s="52" t="s">
        <v>277</v>
      </c>
      <c r="B35" s="53">
        <v>80841.240000000005</v>
      </c>
      <c r="E35" s="24"/>
      <c r="F35" s="24"/>
      <c r="G35" s="63"/>
      <c r="H35" s="63"/>
    </row>
    <row r="36" spans="1:8" s="54" customFormat="1" ht="12.75" x14ac:dyDescent="0.2">
      <c r="A36" s="52" t="s">
        <v>278</v>
      </c>
      <c r="B36" s="53">
        <v>322499.96000000002</v>
      </c>
      <c r="E36" s="24"/>
      <c r="F36" s="27"/>
      <c r="G36" s="63"/>
      <c r="H36" s="63"/>
    </row>
    <row r="37" spans="1:8" s="54" customFormat="1" ht="12.75" x14ac:dyDescent="0.2">
      <c r="A37" s="52" t="s">
        <v>102</v>
      </c>
      <c r="B37" s="53">
        <v>0</v>
      </c>
      <c r="E37" s="24"/>
      <c r="F37" s="24"/>
      <c r="G37" s="63"/>
      <c r="H37" s="63"/>
    </row>
    <row r="38" spans="1:8" s="54" customFormat="1" ht="12.75" x14ac:dyDescent="0.2">
      <c r="A38" s="52" t="s">
        <v>279</v>
      </c>
      <c r="B38" s="53">
        <v>380772.9</v>
      </c>
      <c r="E38" s="24"/>
      <c r="F38" s="37"/>
      <c r="G38" s="63"/>
      <c r="H38" s="63"/>
    </row>
    <row r="39" spans="1:8" s="54" customFormat="1" ht="12.75" x14ac:dyDescent="0.2">
      <c r="A39" s="52" t="s">
        <v>280</v>
      </c>
      <c r="B39" s="75">
        <v>0</v>
      </c>
      <c r="E39" s="24"/>
      <c r="F39" s="24"/>
      <c r="G39" s="63"/>
      <c r="H39" s="63"/>
    </row>
    <row r="40" spans="1:8" s="54" customFormat="1" ht="12.75" x14ac:dyDescent="0.2">
      <c r="A40" s="56" t="s">
        <v>281</v>
      </c>
      <c r="B40" s="75">
        <v>0</v>
      </c>
      <c r="E40" s="24"/>
      <c r="F40" s="24"/>
      <c r="G40" s="63"/>
      <c r="H40" s="63"/>
    </row>
    <row r="41" spans="1:8" s="54" customFormat="1" ht="12.75" x14ac:dyDescent="0.2">
      <c r="A41" s="52" t="s">
        <v>302</v>
      </c>
      <c r="B41" s="53">
        <v>120345.56</v>
      </c>
      <c r="E41" s="24"/>
      <c r="F41" s="24"/>
      <c r="G41" s="63"/>
      <c r="H41" s="63"/>
    </row>
    <row r="42" spans="1:8" s="54" customFormat="1" ht="25.5" x14ac:dyDescent="0.2">
      <c r="A42" s="52" t="s">
        <v>304</v>
      </c>
      <c r="B42" s="53">
        <v>71943.22</v>
      </c>
      <c r="E42" s="24"/>
      <c r="F42" s="24"/>
      <c r="G42" s="63"/>
      <c r="H42" s="63"/>
    </row>
    <row r="43" spans="1:8" s="54" customFormat="1" ht="12.75" x14ac:dyDescent="0.25">
      <c r="A43" s="58" t="s">
        <v>115</v>
      </c>
      <c r="B43" s="55">
        <v>0</v>
      </c>
      <c r="E43" s="24"/>
      <c r="F43" s="24"/>
    </row>
    <row r="44" spans="1:8" s="54" customFormat="1" ht="12.75" x14ac:dyDescent="0.25">
      <c r="A44" s="58" t="s">
        <v>127</v>
      </c>
      <c r="B44" s="55">
        <v>71943.45</v>
      </c>
      <c r="F44" s="64"/>
    </row>
    <row r="45" spans="1:8" s="54" customFormat="1" ht="12.75" x14ac:dyDescent="0.2">
      <c r="A45" s="52" t="s">
        <v>305</v>
      </c>
      <c r="B45" s="53">
        <v>105421.44</v>
      </c>
      <c r="E45" s="24"/>
      <c r="F45" s="24"/>
      <c r="H45" s="63"/>
    </row>
    <row r="46" spans="1:8" s="54" customFormat="1" ht="12.75" x14ac:dyDescent="0.2">
      <c r="A46" s="58" t="s">
        <v>306</v>
      </c>
      <c r="B46" s="55">
        <v>105421.44</v>
      </c>
      <c r="F46" s="24"/>
      <c r="H46" s="63"/>
    </row>
    <row r="47" spans="1:8" s="54" customFormat="1" ht="12.75" x14ac:dyDescent="0.2">
      <c r="A47" s="52" t="s">
        <v>307</v>
      </c>
      <c r="B47" s="53">
        <v>112473.8</v>
      </c>
      <c r="E47" s="24"/>
      <c r="F47" s="24"/>
      <c r="G47" s="63"/>
      <c r="H47" s="63"/>
    </row>
    <row r="48" spans="1:8" s="54" customFormat="1" ht="12.75" x14ac:dyDescent="0.2">
      <c r="A48" s="56" t="s">
        <v>308</v>
      </c>
      <c r="B48" s="57">
        <v>0</v>
      </c>
      <c r="E48" s="24"/>
      <c r="F48" s="24"/>
      <c r="G48" s="63"/>
      <c r="H48" s="63"/>
    </row>
    <row r="49" spans="1:8" s="54" customFormat="1" ht="12.75" x14ac:dyDescent="0.2">
      <c r="A49" s="52" t="s">
        <v>309</v>
      </c>
      <c r="B49" s="53">
        <v>0</v>
      </c>
      <c r="E49" s="24"/>
      <c r="F49" s="27"/>
      <c r="H49" s="63"/>
    </row>
    <row r="50" spans="1:8" s="54" customFormat="1" ht="12.75" x14ac:dyDescent="0.2">
      <c r="A50" s="56" t="s">
        <v>310</v>
      </c>
      <c r="B50" s="53">
        <v>288000</v>
      </c>
      <c r="E50" s="24"/>
      <c r="F50" s="65"/>
      <c r="G50" s="63"/>
      <c r="H50" s="63"/>
    </row>
    <row r="51" spans="1:8" s="54" customFormat="1" ht="25.5" x14ac:dyDescent="0.2">
      <c r="A51" s="52" t="s">
        <v>311</v>
      </c>
      <c r="B51" s="75">
        <v>0</v>
      </c>
      <c r="E51" s="24"/>
      <c r="F51" s="24"/>
      <c r="G51" s="63"/>
      <c r="H51" s="63"/>
    </row>
    <row r="52" spans="1:8" ht="15" x14ac:dyDescent="0.25">
      <c r="A52" s="9" t="s">
        <v>126</v>
      </c>
      <c r="B52" s="18">
        <v>6662146.0200000005</v>
      </c>
      <c r="E52" s="31"/>
      <c r="F52" s="39"/>
      <c r="H52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v>-2088399.37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6">
    <pageSetUpPr fitToPage="1"/>
  </sheetPr>
  <dimension ref="A1:H54"/>
  <sheetViews>
    <sheetView zoomScaleNormal="100" workbookViewId="0">
      <pane ySplit="3" topLeftCell="A40" activePane="bottomLeft" state="frozen"/>
      <selection activeCell="B38" sqref="B38"/>
      <selection pane="bottomLeft" activeCell="B38" sqref="B38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7" t="s">
        <v>312</v>
      </c>
      <c r="B1" s="157"/>
      <c r="C1" s="157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161" t="s">
        <v>42</v>
      </c>
      <c r="B3" s="161"/>
      <c r="C3" s="161"/>
      <c r="D3" s="15"/>
      <c r="E3" s="1" t="s">
        <v>91</v>
      </c>
      <c r="F3" s="12"/>
    </row>
    <row r="4" spans="1:8" ht="6" customHeight="1" x14ac:dyDescent="0.25"/>
    <row r="5" spans="1:8" x14ac:dyDescent="0.25">
      <c r="A5" s="155" t="s">
        <v>103</v>
      </c>
      <c r="B5" s="159" t="s">
        <v>123</v>
      </c>
      <c r="C5" s="160"/>
      <c r="E5" s="5"/>
      <c r="F5" s="6"/>
    </row>
    <row r="6" spans="1:8" x14ac:dyDescent="0.25">
      <c r="A6" s="156"/>
      <c r="B6" s="16" t="s">
        <v>97</v>
      </c>
      <c r="C6" s="16" t="s">
        <v>98</v>
      </c>
      <c r="E6" s="5"/>
      <c r="F6" s="6"/>
    </row>
    <row r="7" spans="1:8" s="54" customFormat="1" ht="12.75" x14ac:dyDescent="0.2">
      <c r="A7" s="52" t="s">
        <v>117</v>
      </c>
      <c r="B7" s="53">
        <v>4483678.74</v>
      </c>
      <c r="C7" s="59">
        <v>4570932.0600000005</v>
      </c>
      <c r="E7" s="24"/>
      <c r="F7" s="27"/>
      <c r="G7" s="27"/>
      <c r="H7" s="63"/>
    </row>
    <row r="8" spans="1:8" s="54" customFormat="1" ht="25.5" x14ac:dyDescent="0.2">
      <c r="A8" s="52" t="s">
        <v>106</v>
      </c>
      <c r="B8" s="53">
        <v>976751.3</v>
      </c>
      <c r="C8" s="59">
        <v>956557.38</v>
      </c>
      <c r="E8" s="24"/>
      <c r="F8" s="24"/>
      <c r="G8" s="24"/>
      <c r="H8" s="63"/>
    </row>
    <row r="9" spans="1:8" s="54" customFormat="1" ht="12.75" x14ac:dyDescent="0.25">
      <c r="A9" s="52" t="s">
        <v>118</v>
      </c>
      <c r="B9" s="59">
        <v>3497381.04</v>
      </c>
      <c r="C9" s="59">
        <v>3459928.61</v>
      </c>
      <c r="E9" s="24"/>
      <c r="F9" s="27"/>
      <c r="G9" s="27"/>
    </row>
    <row r="10" spans="1:8" s="54" customFormat="1" ht="25.5" x14ac:dyDescent="0.2">
      <c r="A10" s="52" t="s">
        <v>113</v>
      </c>
      <c r="B10" s="53">
        <v>1217078.8799999999</v>
      </c>
      <c r="C10" s="59">
        <v>1198094.82</v>
      </c>
      <c r="E10" s="24"/>
      <c r="F10" s="27"/>
      <c r="G10" s="27"/>
      <c r="H10" s="63"/>
    </row>
    <row r="11" spans="1:8" s="54" customFormat="1" ht="12.75" x14ac:dyDescent="0.2">
      <c r="A11" s="52" t="s">
        <v>104</v>
      </c>
      <c r="B11" s="59">
        <v>961573.2</v>
      </c>
      <c r="C11" s="59">
        <v>949683.02</v>
      </c>
      <c r="E11" s="24"/>
      <c r="F11" s="27"/>
      <c r="G11" s="27"/>
      <c r="H11" s="63"/>
    </row>
    <row r="12" spans="1:8" s="54" customFormat="1" ht="12.75" x14ac:dyDescent="0.2">
      <c r="A12" s="52" t="s">
        <v>100</v>
      </c>
      <c r="B12" s="53">
        <v>0</v>
      </c>
      <c r="C12" s="59">
        <v>0</v>
      </c>
      <c r="E12" s="24"/>
      <c r="F12" s="24"/>
      <c r="G12" s="24"/>
      <c r="H12" s="63"/>
    </row>
    <row r="13" spans="1:8" s="54" customFormat="1" ht="12.75" x14ac:dyDescent="0.2">
      <c r="A13" s="52" t="s">
        <v>101</v>
      </c>
      <c r="B13" s="53">
        <v>0</v>
      </c>
      <c r="C13" s="59">
        <v>824.66</v>
      </c>
      <c r="E13" s="24"/>
      <c r="F13" s="24"/>
      <c r="G13" s="24"/>
      <c r="H13" s="63"/>
    </row>
    <row r="14" spans="1:8" s="54" customFormat="1" ht="12.75" x14ac:dyDescent="0.2">
      <c r="A14" s="52" t="s">
        <v>105</v>
      </c>
      <c r="B14" s="53">
        <v>2335115.7400000002</v>
      </c>
      <c r="C14" s="59">
        <v>2293029.35</v>
      </c>
      <c r="E14" s="24"/>
      <c r="F14" s="27"/>
      <c r="G14" s="27"/>
      <c r="H14" s="63"/>
    </row>
    <row r="15" spans="1:8" s="54" customFormat="1" ht="12.75" x14ac:dyDescent="0.25">
      <c r="A15" s="52" t="s">
        <v>119</v>
      </c>
      <c r="B15" s="59">
        <v>557880</v>
      </c>
      <c r="C15" s="59">
        <v>544542</v>
      </c>
      <c r="E15" s="24"/>
      <c r="F15" s="27"/>
      <c r="G15" s="27"/>
    </row>
    <row r="16" spans="1:8" s="54" customFormat="1" ht="12.75" x14ac:dyDescent="0.25">
      <c r="A16" s="52" t="s">
        <v>107</v>
      </c>
      <c r="B16" s="59">
        <v>2151188.8199999998</v>
      </c>
      <c r="C16" s="59">
        <v>2119799.7999999998</v>
      </c>
      <c r="E16" s="24"/>
      <c r="F16" s="27"/>
      <c r="G16" s="27"/>
    </row>
    <row r="17" spans="1:8" s="54" customFormat="1" ht="12.75" x14ac:dyDescent="0.25">
      <c r="A17" s="52" t="s">
        <v>120</v>
      </c>
      <c r="B17" s="75">
        <v>0</v>
      </c>
      <c r="C17" s="76">
        <v>0</v>
      </c>
      <c r="E17" s="24"/>
      <c r="F17" s="37"/>
      <c r="G17" s="37"/>
    </row>
    <row r="18" spans="1:8" s="54" customFormat="1" ht="12.75" x14ac:dyDescent="0.2">
      <c r="A18" s="52" t="s">
        <v>108</v>
      </c>
      <c r="B18" s="59">
        <v>643500</v>
      </c>
      <c r="C18" s="59">
        <v>632894.73</v>
      </c>
      <c r="E18" s="24"/>
      <c r="F18" s="27"/>
      <c r="G18" s="27"/>
      <c r="H18" s="63"/>
    </row>
    <row r="19" spans="1:8" s="54" customFormat="1" ht="12.75" x14ac:dyDescent="0.25">
      <c r="A19" s="52" t="s">
        <v>303</v>
      </c>
      <c r="B19" s="59">
        <v>406606.23</v>
      </c>
      <c r="C19" s="59">
        <v>397501.63</v>
      </c>
      <c r="E19" s="24"/>
      <c r="F19" s="27"/>
      <c r="G19" s="27"/>
    </row>
    <row r="20" spans="1:8" s="54" customFormat="1" ht="12.75" x14ac:dyDescent="0.25">
      <c r="A20" s="52" t="s">
        <v>121</v>
      </c>
      <c r="B20" s="75">
        <v>0</v>
      </c>
      <c r="C20" s="59">
        <v>0</v>
      </c>
      <c r="E20" s="24"/>
      <c r="F20" s="24"/>
      <c r="G20" s="24"/>
    </row>
    <row r="21" spans="1:8" s="54" customFormat="1" ht="25.5" x14ac:dyDescent="0.25">
      <c r="A21" s="52" t="s">
        <v>109</v>
      </c>
      <c r="B21" s="53">
        <v>5270782.88</v>
      </c>
      <c r="C21" s="59">
        <v>5130818.79</v>
      </c>
      <c r="E21" s="24"/>
      <c r="F21" s="24"/>
      <c r="G21" s="24"/>
    </row>
    <row r="22" spans="1:8" s="54" customFormat="1" ht="25.5" x14ac:dyDescent="0.25">
      <c r="A22" s="52" t="s">
        <v>110</v>
      </c>
      <c r="B22" s="53">
        <v>18817434.129999999</v>
      </c>
      <c r="C22" s="59">
        <v>18052531.559999999</v>
      </c>
      <c r="E22" s="24"/>
      <c r="F22" s="24"/>
      <c r="G22" s="24"/>
    </row>
    <row r="23" spans="1:8" s="54" customFormat="1" ht="12.75" x14ac:dyDescent="0.25">
      <c r="A23" s="52" t="s">
        <v>111</v>
      </c>
      <c r="B23" s="59">
        <v>335184.84000000003</v>
      </c>
      <c r="C23" s="59">
        <v>331961.51</v>
      </c>
      <c r="E23" s="24"/>
      <c r="F23" s="37"/>
      <c r="G23" s="37"/>
    </row>
    <row r="24" spans="1:8" s="54" customFormat="1" ht="12.75" x14ac:dyDescent="0.2">
      <c r="A24" s="52" t="s">
        <v>112</v>
      </c>
      <c r="B24" s="59">
        <v>899226.63</v>
      </c>
      <c r="C24" s="59">
        <v>837760.12</v>
      </c>
      <c r="E24" s="24"/>
      <c r="F24" s="37"/>
      <c r="G24" s="37"/>
      <c r="H24" s="63"/>
    </row>
    <row r="25" spans="1:8" s="54" customFormat="1" ht="12.75" x14ac:dyDescent="0.2">
      <c r="A25" s="52" t="s">
        <v>313</v>
      </c>
      <c r="B25" s="53">
        <v>91212.06</v>
      </c>
      <c r="C25" s="59">
        <v>85506.47</v>
      </c>
      <c r="E25" s="24"/>
      <c r="F25" s="64"/>
      <c r="G25" s="64"/>
      <c r="H25" s="63"/>
    </row>
    <row r="26" spans="1:8" s="54" customFormat="1" ht="12.75" x14ac:dyDescent="0.2">
      <c r="A26" s="52" t="s">
        <v>314</v>
      </c>
      <c r="B26" s="75">
        <v>0</v>
      </c>
      <c r="C26" s="75">
        <v>0</v>
      </c>
      <c r="E26" s="24"/>
      <c r="F26" s="65"/>
      <c r="G26" s="65"/>
      <c r="H26" s="63"/>
    </row>
    <row r="27" spans="1:8" x14ac:dyDescent="0.25">
      <c r="A27" s="9" t="s">
        <v>122</v>
      </c>
      <c r="B27" s="19">
        <v>42644594.490000002</v>
      </c>
      <c r="C27" s="19">
        <v>41562366.50999999</v>
      </c>
      <c r="E27" s="25"/>
      <c r="F27" s="38"/>
      <c r="G27" s="38"/>
      <c r="H27" s="35"/>
    </row>
    <row r="28" spans="1:8" ht="15" x14ac:dyDescent="0.25">
      <c r="B28" s="10"/>
      <c r="C28" s="54"/>
    </row>
    <row r="29" spans="1:8" x14ac:dyDescent="0.25">
      <c r="A29" s="16" t="s">
        <v>103</v>
      </c>
      <c r="B29" s="17" t="s">
        <v>124</v>
      </c>
      <c r="C29" s="67"/>
    </row>
    <row r="30" spans="1:8" s="54" customFormat="1" ht="12.75" x14ac:dyDescent="0.2">
      <c r="A30" s="52" t="s">
        <v>117</v>
      </c>
      <c r="B30" s="53">
        <v>4483658.88</v>
      </c>
      <c r="C30" s="67"/>
      <c r="E30" s="24"/>
      <c r="F30" s="62"/>
      <c r="G30" s="63"/>
      <c r="H30" s="63"/>
    </row>
    <row r="31" spans="1:8" s="54" customFormat="1" ht="12.75" x14ac:dyDescent="0.2">
      <c r="A31" s="52" t="s">
        <v>125</v>
      </c>
      <c r="B31" s="53">
        <v>9681610</v>
      </c>
      <c r="E31" s="24"/>
      <c r="F31" s="27"/>
      <c r="G31" s="63"/>
      <c r="H31" s="63"/>
    </row>
    <row r="32" spans="1:8" s="54" customFormat="1" ht="25.5" x14ac:dyDescent="0.2">
      <c r="A32" s="52" t="s">
        <v>99</v>
      </c>
      <c r="B32" s="53">
        <v>1217071.6200000001</v>
      </c>
      <c r="E32" s="24"/>
      <c r="F32" s="37"/>
      <c r="G32" s="63"/>
      <c r="H32" s="63"/>
    </row>
    <row r="33" spans="1:8" s="54" customFormat="1" ht="12.75" x14ac:dyDescent="0.2">
      <c r="A33" s="52" t="s">
        <v>114</v>
      </c>
      <c r="B33" s="53">
        <v>961569</v>
      </c>
      <c r="E33" s="24"/>
      <c r="F33" s="37"/>
      <c r="G33" s="63"/>
      <c r="H33" s="63"/>
    </row>
    <row r="34" spans="1:8" s="54" customFormat="1" ht="12.75" x14ac:dyDescent="0.2">
      <c r="A34" s="52" t="s">
        <v>276</v>
      </c>
      <c r="B34" s="53">
        <v>0</v>
      </c>
      <c r="E34" s="24"/>
      <c r="F34" s="37"/>
      <c r="G34" s="63"/>
      <c r="H34" s="63"/>
    </row>
    <row r="35" spans="1:8" s="54" customFormat="1" ht="12.75" x14ac:dyDescent="0.2">
      <c r="A35" s="52" t="s">
        <v>277</v>
      </c>
      <c r="B35" s="53">
        <v>0</v>
      </c>
      <c r="E35" s="24"/>
      <c r="F35" s="24"/>
      <c r="G35" s="63"/>
      <c r="H35" s="63"/>
    </row>
    <row r="36" spans="1:8" s="54" customFormat="1" ht="12.75" x14ac:dyDescent="0.2">
      <c r="A36" s="52" t="s">
        <v>278</v>
      </c>
      <c r="B36" s="53">
        <v>2190722.84</v>
      </c>
      <c r="E36" s="24"/>
      <c r="F36" s="27"/>
      <c r="G36" s="63"/>
      <c r="H36" s="63"/>
    </row>
    <row r="37" spans="1:8" s="54" customFormat="1" ht="12.75" x14ac:dyDescent="0.2">
      <c r="A37" s="52" t="s">
        <v>102</v>
      </c>
      <c r="B37" s="53">
        <v>0</v>
      </c>
      <c r="E37" s="24"/>
      <c r="F37" s="27"/>
      <c r="G37" s="63"/>
      <c r="H37" s="63"/>
    </row>
    <row r="38" spans="1:8" s="54" customFormat="1" ht="12.75" x14ac:dyDescent="0.2">
      <c r="A38" s="52" t="s">
        <v>279</v>
      </c>
      <c r="B38" s="53">
        <v>2151167.2200000002</v>
      </c>
      <c r="E38" s="24"/>
      <c r="F38" s="37"/>
      <c r="G38" s="63"/>
      <c r="H38" s="63"/>
    </row>
    <row r="39" spans="1:8" s="54" customFormat="1" ht="12.75" x14ac:dyDescent="0.2">
      <c r="A39" s="52" t="s">
        <v>280</v>
      </c>
      <c r="B39" s="75">
        <v>0</v>
      </c>
      <c r="E39" s="24"/>
      <c r="F39" s="24"/>
      <c r="G39" s="63"/>
      <c r="H39" s="63"/>
    </row>
    <row r="40" spans="1:8" s="54" customFormat="1" ht="12.75" x14ac:dyDescent="0.2">
      <c r="A40" s="56" t="s">
        <v>281</v>
      </c>
      <c r="B40" s="53">
        <v>1201555.71</v>
      </c>
      <c r="E40" s="24"/>
      <c r="F40" s="27"/>
      <c r="G40" s="63"/>
      <c r="H40" s="63"/>
    </row>
    <row r="41" spans="1:8" s="54" customFormat="1" ht="12.75" x14ac:dyDescent="0.2">
      <c r="A41" s="52" t="s">
        <v>302</v>
      </c>
      <c r="B41" s="53">
        <v>402204.22</v>
      </c>
      <c r="E41" s="24"/>
      <c r="F41" s="24"/>
      <c r="G41" s="63"/>
      <c r="H41" s="63"/>
    </row>
    <row r="42" spans="1:8" s="54" customFormat="1" ht="25.5" x14ac:dyDescent="0.2">
      <c r="A42" s="52" t="s">
        <v>304</v>
      </c>
      <c r="B42" s="53">
        <v>5474674.0999999996</v>
      </c>
      <c r="E42" s="24"/>
      <c r="F42" s="24"/>
      <c r="G42" s="63"/>
      <c r="H42" s="63"/>
    </row>
    <row r="43" spans="1:8" s="54" customFormat="1" ht="12.75" x14ac:dyDescent="0.25">
      <c r="A43" s="58" t="s">
        <v>115</v>
      </c>
      <c r="B43" s="55">
        <v>205589.83999999997</v>
      </c>
      <c r="E43" s="24"/>
      <c r="F43" s="24"/>
    </row>
    <row r="44" spans="1:8" s="54" customFormat="1" ht="12.75" x14ac:dyDescent="0.25">
      <c r="A44" s="58" t="s">
        <v>127</v>
      </c>
      <c r="B44" s="55">
        <v>333160.55000000005</v>
      </c>
      <c r="F44" s="64"/>
    </row>
    <row r="45" spans="1:8" s="54" customFormat="1" ht="12.75" x14ac:dyDescent="0.2">
      <c r="A45" s="52" t="s">
        <v>305</v>
      </c>
      <c r="B45" s="53">
        <v>17686210.579999998</v>
      </c>
      <c r="E45" s="24"/>
      <c r="F45" s="24"/>
      <c r="H45" s="63"/>
    </row>
    <row r="46" spans="1:8" s="54" customFormat="1" ht="12.75" x14ac:dyDescent="0.2">
      <c r="A46" s="58" t="s">
        <v>306</v>
      </c>
      <c r="B46" s="55">
        <v>438000.91000000003</v>
      </c>
      <c r="F46" s="24"/>
      <c r="H46" s="63"/>
    </row>
    <row r="47" spans="1:8" s="54" customFormat="1" ht="12.75" x14ac:dyDescent="0.2">
      <c r="A47" s="52" t="s">
        <v>307</v>
      </c>
      <c r="B47" s="53">
        <v>284800.2</v>
      </c>
      <c r="E47" s="24"/>
      <c r="F47" s="24"/>
      <c r="G47" s="63"/>
      <c r="H47" s="63"/>
    </row>
    <row r="48" spans="1:8" s="54" customFormat="1" ht="12.75" x14ac:dyDescent="0.2">
      <c r="A48" s="56" t="s">
        <v>308</v>
      </c>
      <c r="B48" s="57">
        <v>654524.86</v>
      </c>
      <c r="E48" s="24"/>
      <c r="F48" s="27"/>
      <c r="G48" s="63"/>
      <c r="H48" s="63"/>
    </row>
    <row r="49" spans="1:8" s="54" customFormat="1" ht="12.75" x14ac:dyDescent="0.2">
      <c r="A49" s="52" t="s">
        <v>309</v>
      </c>
      <c r="B49" s="53">
        <v>51893.27</v>
      </c>
      <c r="E49" s="24"/>
      <c r="F49" s="27"/>
      <c r="H49" s="63"/>
    </row>
    <row r="50" spans="1:8" s="54" customFormat="1" ht="12.75" x14ac:dyDescent="0.2">
      <c r="A50" s="56" t="s">
        <v>310</v>
      </c>
      <c r="B50" s="75">
        <v>0</v>
      </c>
      <c r="E50" s="24"/>
      <c r="F50" s="65"/>
      <c r="G50" s="63"/>
      <c r="H50" s="63"/>
    </row>
    <row r="51" spans="1:8" s="54" customFormat="1" ht="25.5" x14ac:dyDescent="0.2">
      <c r="A51" s="52" t="s">
        <v>311</v>
      </c>
      <c r="B51" s="53">
        <v>835083.50999999791</v>
      </c>
      <c r="E51" s="24"/>
      <c r="F51" s="24"/>
      <c r="G51" s="63"/>
      <c r="H51" s="63"/>
    </row>
    <row r="52" spans="1:8" ht="15" x14ac:dyDescent="0.25">
      <c r="A52" s="9" t="s">
        <v>126</v>
      </c>
      <c r="B52" s="18">
        <v>47276746.009999998</v>
      </c>
      <c r="E52" s="31"/>
      <c r="F52" s="39"/>
      <c r="H52"/>
    </row>
    <row r="53" spans="1:8" ht="4.5" customHeight="1" x14ac:dyDescent="0.25">
      <c r="B53" s="2"/>
      <c r="E53" s="33"/>
      <c r="F53" s="40"/>
      <c r="G53" s="35"/>
    </row>
    <row r="54" spans="1:8" x14ac:dyDescent="0.25">
      <c r="A54" s="9" t="s">
        <v>116</v>
      </c>
      <c r="B54" s="18">
        <v>-5714379.5000000075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7">
    <pageSetUpPr fitToPage="1"/>
  </sheetPr>
  <dimension ref="A1:H54"/>
  <sheetViews>
    <sheetView zoomScaleNormal="100" workbookViewId="0">
      <pane ySplit="3" topLeftCell="A49" activePane="bottomLeft" state="frozen"/>
      <selection activeCell="B38" sqref="B38"/>
      <selection pane="bottomLeft" activeCell="B38" sqref="B38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7" t="s">
        <v>312</v>
      </c>
      <c r="B1" s="157"/>
      <c r="C1" s="157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161" t="s">
        <v>43</v>
      </c>
      <c r="B3" s="161"/>
      <c r="C3" s="161"/>
      <c r="D3" s="15"/>
      <c r="E3" s="1" t="s">
        <v>91</v>
      </c>
      <c r="F3" s="12"/>
    </row>
    <row r="4" spans="1:8" ht="6" customHeight="1" x14ac:dyDescent="0.25"/>
    <row r="5" spans="1:8" x14ac:dyDescent="0.25">
      <c r="A5" s="155" t="s">
        <v>103</v>
      </c>
      <c r="B5" s="159" t="s">
        <v>123</v>
      </c>
      <c r="C5" s="160"/>
      <c r="E5" s="5"/>
      <c r="F5" s="6"/>
    </row>
    <row r="6" spans="1:8" x14ac:dyDescent="0.25">
      <c r="A6" s="156"/>
      <c r="B6" s="16" t="s">
        <v>97</v>
      </c>
      <c r="C6" s="16" t="s">
        <v>98</v>
      </c>
      <c r="E6" s="5"/>
      <c r="F6" s="6"/>
    </row>
    <row r="7" spans="1:8" s="54" customFormat="1" ht="12.75" x14ac:dyDescent="0.2">
      <c r="A7" s="52" t="s">
        <v>117</v>
      </c>
      <c r="B7" s="53">
        <v>2692418.34</v>
      </c>
      <c r="C7" s="59">
        <v>2730187.04</v>
      </c>
      <c r="E7" s="24"/>
      <c r="F7" s="27"/>
      <c r="G7" s="27"/>
      <c r="H7" s="63"/>
    </row>
    <row r="8" spans="1:8" s="54" customFormat="1" ht="25.5" x14ac:dyDescent="0.2">
      <c r="A8" s="52" t="s">
        <v>106</v>
      </c>
      <c r="B8" s="53">
        <v>407948.29</v>
      </c>
      <c r="C8" s="59">
        <v>403233.81</v>
      </c>
      <c r="E8" s="24"/>
      <c r="F8" s="24"/>
      <c r="G8" s="24"/>
      <c r="H8" s="63"/>
    </row>
    <row r="9" spans="1:8" s="54" customFormat="1" ht="12.75" x14ac:dyDescent="0.25">
      <c r="A9" s="52" t="s">
        <v>118</v>
      </c>
      <c r="B9" s="59">
        <v>2100154.08</v>
      </c>
      <c r="C9" s="59">
        <v>2064839.27</v>
      </c>
      <c r="E9" s="24"/>
      <c r="F9" s="27"/>
      <c r="G9" s="27"/>
    </row>
    <row r="10" spans="1:8" s="54" customFormat="1" ht="25.5" x14ac:dyDescent="0.2">
      <c r="A10" s="52" t="s">
        <v>113</v>
      </c>
      <c r="B10" s="53">
        <v>730847.28</v>
      </c>
      <c r="C10" s="59">
        <v>714861.71</v>
      </c>
      <c r="E10" s="24"/>
      <c r="F10" s="27"/>
      <c r="G10" s="27"/>
      <c r="H10" s="63"/>
    </row>
    <row r="11" spans="1:8" s="54" customFormat="1" ht="12.75" x14ac:dyDescent="0.2">
      <c r="A11" s="52" t="s">
        <v>104</v>
      </c>
      <c r="B11" s="53">
        <v>577418.64</v>
      </c>
      <c r="C11" s="59">
        <v>566689.73</v>
      </c>
      <c r="E11" s="24"/>
      <c r="F11" s="27"/>
      <c r="G11" s="27"/>
      <c r="H11" s="63"/>
    </row>
    <row r="12" spans="1:8" s="54" customFormat="1" ht="12.75" x14ac:dyDescent="0.2">
      <c r="A12" s="52" t="s">
        <v>100</v>
      </c>
      <c r="B12" s="53">
        <v>722.76</v>
      </c>
      <c r="C12" s="59">
        <v>1172.6300000000001</v>
      </c>
      <c r="E12" s="24"/>
      <c r="F12" s="27"/>
      <c r="G12" s="27"/>
      <c r="H12" s="63"/>
    </row>
    <row r="13" spans="1:8" s="54" customFormat="1" ht="12.75" x14ac:dyDescent="0.2">
      <c r="A13" s="52" t="s">
        <v>101</v>
      </c>
      <c r="B13" s="75">
        <v>0</v>
      </c>
      <c r="C13" s="75">
        <v>0</v>
      </c>
      <c r="E13" s="24"/>
      <c r="F13" s="24"/>
      <c r="G13" s="24"/>
      <c r="H13" s="63"/>
    </row>
    <row r="14" spans="1:8" s="54" customFormat="1" ht="12.75" x14ac:dyDescent="0.2">
      <c r="A14" s="52" t="s">
        <v>105</v>
      </c>
      <c r="B14" s="53">
        <v>1267263.8</v>
      </c>
      <c r="C14" s="59">
        <v>1191378.01</v>
      </c>
      <c r="E14" s="24"/>
      <c r="F14" s="27"/>
      <c r="G14" s="27"/>
      <c r="H14" s="63"/>
    </row>
    <row r="15" spans="1:8" s="54" customFormat="1" ht="12.75" x14ac:dyDescent="0.25">
      <c r="A15" s="52" t="s">
        <v>119</v>
      </c>
      <c r="B15" s="59">
        <v>280314</v>
      </c>
      <c r="C15" s="59">
        <v>209819</v>
      </c>
      <c r="E15" s="24"/>
      <c r="F15" s="27"/>
      <c r="G15" s="27"/>
    </row>
    <row r="16" spans="1:8" s="54" customFormat="1" ht="12.75" x14ac:dyDescent="0.25">
      <c r="A16" s="52" t="s">
        <v>107</v>
      </c>
      <c r="B16" s="59">
        <v>1291775.3999999999</v>
      </c>
      <c r="C16" s="59">
        <v>1264493.67</v>
      </c>
      <c r="E16" s="24"/>
      <c r="F16" s="27"/>
      <c r="G16" s="27"/>
    </row>
    <row r="17" spans="1:8" s="54" customFormat="1" ht="12.75" x14ac:dyDescent="0.25">
      <c r="A17" s="52" t="s">
        <v>120</v>
      </c>
      <c r="B17" s="75">
        <v>0</v>
      </c>
      <c r="C17" s="75">
        <v>0</v>
      </c>
      <c r="E17" s="24"/>
      <c r="F17" s="37"/>
      <c r="G17" s="37"/>
    </row>
    <row r="18" spans="1:8" s="54" customFormat="1" ht="12.75" x14ac:dyDescent="0.2">
      <c r="A18" s="52" t="s">
        <v>108</v>
      </c>
      <c r="B18" s="75">
        <v>0</v>
      </c>
      <c r="C18" s="75">
        <v>0</v>
      </c>
      <c r="E18" s="24"/>
      <c r="F18" s="24"/>
      <c r="G18" s="24"/>
      <c r="H18" s="63"/>
    </row>
    <row r="19" spans="1:8" s="54" customFormat="1" ht="12.75" x14ac:dyDescent="0.25">
      <c r="A19" s="52" t="s">
        <v>303</v>
      </c>
      <c r="B19" s="59">
        <v>205978.95</v>
      </c>
      <c r="C19" s="59">
        <v>201400.95999999999</v>
      </c>
      <c r="E19" s="24"/>
      <c r="F19" s="27"/>
      <c r="G19" s="27"/>
    </row>
    <row r="20" spans="1:8" s="54" customFormat="1" ht="12.75" x14ac:dyDescent="0.25">
      <c r="A20" s="52" t="s">
        <v>121</v>
      </c>
      <c r="B20" s="75">
        <v>0</v>
      </c>
      <c r="C20" s="59">
        <v>0</v>
      </c>
      <c r="E20" s="24"/>
      <c r="F20" s="24"/>
      <c r="G20" s="24"/>
    </row>
    <row r="21" spans="1:8" s="54" customFormat="1" ht="25.5" x14ac:dyDescent="0.25">
      <c r="A21" s="52" t="s">
        <v>109</v>
      </c>
      <c r="B21" s="53">
        <v>3556268.09</v>
      </c>
      <c r="C21" s="59">
        <v>3344909.34</v>
      </c>
      <c r="E21" s="24"/>
      <c r="F21" s="24"/>
      <c r="G21" s="24"/>
    </row>
    <row r="22" spans="1:8" s="54" customFormat="1" ht="25.5" x14ac:dyDescent="0.25">
      <c r="A22" s="52" t="s">
        <v>110</v>
      </c>
      <c r="B22" s="53">
        <v>1506097.45</v>
      </c>
      <c r="C22" s="59">
        <v>3322389.34</v>
      </c>
      <c r="E22" s="24"/>
      <c r="F22" s="24"/>
      <c r="G22" s="24"/>
    </row>
    <row r="23" spans="1:8" s="54" customFormat="1" ht="12.75" x14ac:dyDescent="0.25">
      <c r="A23" s="52" t="s">
        <v>111</v>
      </c>
      <c r="B23" s="59">
        <v>201271.2</v>
      </c>
      <c r="C23" s="59">
        <v>197846.61</v>
      </c>
      <c r="E23" s="24"/>
      <c r="F23" s="37"/>
      <c r="G23" s="37"/>
    </row>
    <row r="24" spans="1:8" s="54" customFormat="1" ht="12.75" x14ac:dyDescent="0.2">
      <c r="A24" s="52" t="s">
        <v>112</v>
      </c>
      <c r="B24" s="59">
        <v>286371.14</v>
      </c>
      <c r="C24" s="59">
        <v>327529.62</v>
      </c>
      <c r="E24" s="24"/>
      <c r="F24" s="37"/>
      <c r="G24" s="37"/>
      <c r="H24" s="63"/>
    </row>
    <row r="25" spans="1:8" s="54" customFormat="1" ht="12.75" x14ac:dyDescent="0.2">
      <c r="A25" s="52" t="s">
        <v>313</v>
      </c>
      <c r="B25" s="53">
        <v>136604.14000000001</v>
      </c>
      <c r="C25" s="59">
        <v>128491.58</v>
      </c>
      <c r="E25" s="24"/>
      <c r="F25" s="64"/>
      <c r="G25" s="64"/>
      <c r="H25" s="63"/>
    </row>
    <row r="26" spans="1:8" s="54" customFormat="1" ht="12.75" x14ac:dyDescent="0.2">
      <c r="A26" s="52" t="s">
        <v>314</v>
      </c>
      <c r="B26" s="75">
        <v>0</v>
      </c>
      <c r="C26" s="75">
        <v>0</v>
      </c>
      <c r="E26" s="24"/>
      <c r="F26" s="65"/>
      <c r="G26" s="65"/>
      <c r="H26" s="63"/>
    </row>
    <row r="27" spans="1:8" x14ac:dyDescent="0.25">
      <c r="A27" s="9" t="s">
        <v>122</v>
      </c>
      <c r="B27" s="19">
        <v>15241453.559999999</v>
      </c>
      <c r="C27" s="19">
        <v>16669242.32</v>
      </c>
      <c r="E27" s="25"/>
      <c r="F27" s="38"/>
      <c r="G27" s="38"/>
    </row>
    <row r="28" spans="1:8" ht="15" x14ac:dyDescent="0.25">
      <c r="B28" s="10"/>
      <c r="C28" s="54"/>
    </row>
    <row r="29" spans="1:8" x14ac:dyDescent="0.25">
      <c r="A29" s="16" t="s">
        <v>103</v>
      </c>
      <c r="B29" s="17" t="s">
        <v>124</v>
      </c>
      <c r="C29" s="67"/>
    </row>
    <row r="30" spans="1:8" s="54" customFormat="1" ht="12.75" x14ac:dyDescent="0.2">
      <c r="A30" s="52" t="s">
        <v>117</v>
      </c>
      <c r="B30" s="53">
        <v>2692408.32</v>
      </c>
      <c r="C30" s="67"/>
      <c r="E30" s="24"/>
      <c r="F30" s="62"/>
      <c r="G30" s="63"/>
      <c r="H30" s="63"/>
    </row>
    <row r="31" spans="1:8" s="54" customFormat="1" ht="12.75" x14ac:dyDescent="0.2">
      <c r="A31" s="52" t="s">
        <v>125</v>
      </c>
      <c r="B31" s="53">
        <v>923929</v>
      </c>
      <c r="E31" s="24"/>
      <c r="F31" s="27"/>
      <c r="G31" s="63"/>
      <c r="H31" s="63"/>
    </row>
    <row r="32" spans="1:8" s="54" customFormat="1" ht="25.5" x14ac:dyDescent="0.2">
      <c r="A32" s="52" t="s">
        <v>99</v>
      </c>
      <c r="B32" s="53">
        <v>730843.68</v>
      </c>
      <c r="E32" s="24"/>
      <c r="F32" s="37"/>
      <c r="G32" s="63"/>
      <c r="H32" s="63"/>
    </row>
    <row r="33" spans="1:8" s="54" customFormat="1" ht="12.75" x14ac:dyDescent="0.2">
      <c r="A33" s="52" t="s">
        <v>114</v>
      </c>
      <c r="B33" s="53">
        <v>577416</v>
      </c>
      <c r="E33" s="24"/>
      <c r="F33" s="37"/>
      <c r="G33" s="63"/>
      <c r="H33" s="63"/>
    </row>
    <row r="34" spans="1:8" s="54" customFormat="1" ht="12.75" x14ac:dyDescent="0.2">
      <c r="A34" s="52" t="s">
        <v>276</v>
      </c>
      <c r="B34" s="53">
        <v>722.76</v>
      </c>
      <c r="E34" s="24"/>
      <c r="F34" s="37"/>
      <c r="G34" s="63"/>
      <c r="H34" s="63"/>
    </row>
    <row r="35" spans="1:8" s="54" customFormat="1" ht="12.75" x14ac:dyDescent="0.2">
      <c r="A35" s="52" t="s">
        <v>277</v>
      </c>
      <c r="B35" s="75">
        <v>0</v>
      </c>
      <c r="E35" s="24"/>
      <c r="F35" s="24"/>
      <c r="G35" s="63"/>
      <c r="H35" s="63"/>
    </row>
    <row r="36" spans="1:8" s="54" customFormat="1" ht="12.75" x14ac:dyDescent="0.2">
      <c r="A36" s="52" t="s">
        <v>278</v>
      </c>
      <c r="B36" s="53">
        <v>1276804.24</v>
      </c>
      <c r="E36" s="24"/>
      <c r="F36" s="27"/>
      <c r="G36" s="63"/>
      <c r="H36" s="63"/>
    </row>
    <row r="37" spans="1:8" s="54" customFormat="1" ht="12.75" x14ac:dyDescent="0.2">
      <c r="A37" s="52" t="s">
        <v>102</v>
      </c>
      <c r="B37" s="53">
        <v>0</v>
      </c>
      <c r="E37" s="24"/>
      <c r="F37" s="27"/>
      <c r="G37" s="63"/>
      <c r="H37" s="63"/>
    </row>
    <row r="38" spans="1:8" s="54" customFormat="1" ht="12.75" x14ac:dyDescent="0.2">
      <c r="A38" s="52" t="s">
        <v>279</v>
      </c>
      <c r="B38" s="53">
        <v>1291762.08</v>
      </c>
      <c r="E38" s="24"/>
      <c r="F38" s="37"/>
      <c r="G38" s="63"/>
      <c r="H38" s="63"/>
    </row>
    <row r="39" spans="1:8" s="54" customFormat="1" ht="12.75" x14ac:dyDescent="0.2">
      <c r="A39" s="52" t="s">
        <v>280</v>
      </c>
      <c r="B39" s="75">
        <v>0</v>
      </c>
      <c r="E39" s="24"/>
      <c r="F39" s="24"/>
      <c r="G39" s="63"/>
      <c r="H39" s="63"/>
    </row>
    <row r="40" spans="1:8" s="54" customFormat="1" ht="12.75" x14ac:dyDescent="0.2">
      <c r="A40" s="56" t="s">
        <v>281</v>
      </c>
      <c r="B40" s="75">
        <v>0</v>
      </c>
      <c r="E40" s="24"/>
      <c r="F40" s="24"/>
      <c r="G40" s="63"/>
      <c r="H40" s="63"/>
    </row>
    <row r="41" spans="1:8" s="54" customFormat="1" ht="12.75" x14ac:dyDescent="0.2">
      <c r="A41" s="52" t="s">
        <v>302</v>
      </c>
      <c r="B41" s="53">
        <v>211334.55</v>
      </c>
      <c r="E41" s="24"/>
      <c r="F41" s="24"/>
      <c r="G41" s="63"/>
      <c r="H41" s="63"/>
    </row>
    <row r="42" spans="1:8" s="54" customFormat="1" ht="25.5" x14ac:dyDescent="0.2">
      <c r="A42" s="52" t="s">
        <v>304</v>
      </c>
      <c r="B42" s="53">
        <v>4201337.29</v>
      </c>
      <c r="E42" s="24"/>
      <c r="F42" s="24"/>
      <c r="G42" s="63"/>
      <c r="H42" s="63"/>
    </row>
    <row r="43" spans="1:8" s="54" customFormat="1" ht="12.75" x14ac:dyDescent="0.25">
      <c r="A43" s="58" t="s">
        <v>115</v>
      </c>
      <c r="B43" s="55">
        <v>85986.68</v>
      </c>
      <c r="E43" s="24"/>
      <c r="F43" s="24"/>
    </row>
    <row r="44" spans="1:8" s="54" customFormat="1" ht="12.75" x14ac:dyDescent="0.25">
      <c r="A44" s="58" t="s">
        <v>127</v>
      </c>
      <c r="B44" s="55">
        <v>93077.31</v>
      </c>
      <c r="F44" s="64"/>
    </row>
    <row r="45" spans="1:8" s="54" customFormat="1" ht="12.75" x14ac:dyDescent="0.2">
      <c r="A45" s="52" t="s">
        <v>305</v>
      </c>
      <c r="B45" s="53">
        <v>1668455.67</v>
      </c>
      <c r="E45" s="24"/>
      <c r="F45" s="24"/>
      <c r="H45" s="63"/>
    </row>
    <row r="46" spans="1:8" s="54" customFormat="1" ht="12.75" x14ac:dyDescent="0.2">
      <c r="A46" s="58" t="s">
        <v>306</v>
      </c>
      <c r="B46" s="55">
        <v>170627.69</v>
      </c>
      <c r="F46" s="24"/>
      <c r="H46" s="63"/>
    </row>
    <row r="47" spans="1:8" s="54" customFormat="1" ht="12.75" x14ac:dyDescent="0.2">
      <c r="A47" s="52" t="s">
        <v>307</v>
      </c>
      <c r="B47" s="53">
        <v>167251.79999999999</v>
      </c>
      <c r="E47" s="24"/>
      <c r="F47" s="24"/>
      <c r="G47" s="63"/>
      <c r="H47" s="63"/>
    </row>
    <row r="48" spans="1:8" s="54" customFormat="1" ht="12.75" x14ac:dyDescent="0.2">
      <c r="A48" s="56" t="s">
        <v>308</v>
      </c>
      <c r="B48" s="57">
        <v>0</v>
      </c>
      <c r="E48" s="24"/>
      <c r="F48" s="24"/>
      <c r="G48" s="63"/>
      <c r="H48" s="63"/>
    </row>
    <row r="49" spans="1:8" s="54" customFormat="1" ht="12.75" x14ac:dyDescent="0.2">
      <c r="A49" s="52" t="s">
        <v>309</v>
      </c>
      <c r="B49" s="53">
        <v>0</v>
      </c>
      <c r="E49" s="24"/>
      <c r="F49" s="24"/>
      <c r="H49" s="63"/>
    </row>
    <row r="50" spans="1:8" s="54" customFormat="1" ht="12.75" x14ac:dyDescent="0.2">
      <c r="A50" s="56" t="s">
        <v>310</v>
      </c>
      <c r="B50" s="75">
        <v>0</v>
      </c>
      <c r="E50" s="24"/>
      <c r="F50" s="65"/>
      <c r="G50" s="63"/>
      <c r="H50" s="63"/>
    </row>
    <row r="51" spans="1:8" s="54" customFormat="1" ht="25.5" x14ac:dyDescent="0.2">
      <c r="A51" s="52" t="s">
        <v>311</v>
      </c>
      <c r="B51" s="75">
        <v>0</v>
      </c>
      <c r="E51" s="24"/>
      <c r="F51" s="24"/>
      <c r="G51" s="63"/>
      <c r="H51" s="63"/>
    </row>
    <row r="52" spans="1:8" ht="15" x14ac:dyDescent="0.25">
      <c r="A52" s="9" t="s">
        <v>126</v>
      </c>
      <c r="B52" s="18">
        <v>13742265.389999999</v>
      </c>
      <c r="E52" s="31"/>
      <c r="F52" s="39"/>
      <c r="H52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v>2926976.9300000016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8">
    <pageSetUpPr fitToPage="1"/>
  </sheetPr>
  <dimension ref="A1:H54"/>
  <sheetViews>
    <sheetView zoomScaleNormal="100" workbookViewId="0">
      <pane ySplit="3" topLeftCell="A40" activePane="bottomLeft" state="frozen"/>
      <selection activeCell="B38" sqref="B38"/>
      <selection pane="bottomLeft" activeCell="B38" sqref="B38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7" t="s">
        <v>312</v>
      </c>
      <c r="B1" s="157"/>
      <c r="C1" s="157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161" t="s">
        <v>44</v>
      </c>
      <c r="B3" s="161"/>
      <c r="C3" s="161"/>
      <c r="D3" s="15"/>
      <c r="E3" s="1" t="s">
        <v>91</v>
      </c>
      <c r="F3" s="12"/>
    </row>
    <row r="4" spans="1:8" ht="6" customHeight="1" x14ac:dyDescent="0.25"/>
    <row r="5" spans="1:8" x14ac:dyDescent="0.25">
      <c r="A5" s="155" t="s">
        <v>103</v>
      </c>
      <c r="B5" s="159" t="s">
        <v>123</v>
      </c>
      <c r="C5" s="160"/>
      <c r="E5" s="5"/>
      <c r="F5" s="6"/>
    </row>
    <row r="6" spans="1:8" x14ac:dyDescent="0.25">
      <c r="A6" s="156"/>
      <c r="B6" s="16" t="s">
        <v>97</v>
      </c>
      <c r="C6" s="16" t="s">
        <v>98</v>
      </c>
      <c r="E6" s="5"/>
      <c r="F6" s="6"/>
    </row>
    <row r="7" spans="1:8" s="54" customFormat="1" ht="12.75" x14ac:dyDescent="0.2">
      <c r="A7" s="52" t="s">
        <v>117</v>
      </c>
      <c r="B7" s="53">
        <v>1850424.36</v>
      </c>
      <c r="C7" s="59">
        <v>1898936.64</v>
      </c>
      <c r="E7" s="24"/>
      <c r="F7" s="27"/>
      <c r="G7" s="27"/>
      <c r="H7" s="63"/>
    </row>
    <row r="8" spans="1:8" s="54" customFormat="1" ht="25.5" x14ac:dyDescent="0.2">
      <c r="A8" s="52" t="s">
        <v>106</v>
      </c>
      <c r="B8" s="53">
        <v>286195.74</v>
      </c>
      <c r="C8" s="59">
        <v>284572.81</v>
      </c>
      <c r="E8" s="24"/>
      <c r="F8" s="24"/>
      <c r="G8" s="24"/>
      <c r="H8" s="63"/>
    </row>
    <row r="9" spans="1:8" s="54" customFormat="1" ht="12.75" x14ac:dyDescent="0.25">
      <c r="A9" s="52" t="s">
        <v>118</v>
      </c>
      <c r="B9" s="59">
        <v>1443377.16</v>
      </c>
      <c r="C9" s="59">
        <v>1434015.47</v>
      </c>
      <c r="E9" s="24"/>
      <c r="F9" s="27"/>
      <c r="G9" s="27"/>
    </row>
    <row r="10" spans="1:8" s="54" customFormat="1" ht="25.5" x14ac:dyDescent="0.2">
      <c r="A10" s="52" t="s">
        <v>113</v>
      </c>
      <c r="B10" s="53">
        <v>502291.62</v>
      </c>
      <c r="C10" s="59">
        <v>495642.07</v>
      </c>
      <c r="E10" s="24"/>
      <c r="F10" s="27"/>
      <c r="G10" s="27"/>
      <c r="H10" s="63"/>
    </row>
    <row r="11" spans="1:8" s="54" customFormat="1" ht="12.75" x14ac:dyDescent="0.2">
      <c r="A11" s="52" t="s">
        <v>104</v>
      </c>
      <c r="B11" s="53">
        <v>396843.3</v>
      </c>
      <c r="C11" s="59">
        <v>392833.61</v>
      </c>
      <c r="E11" s="24"/>
      <c r="F11" s="27"/>
      <c r="G11" s="27"/>
      <c r="H11" s="63"/>
    </row>
    <row r="12" spans="1:8" s="54" customFormat="1" ht="12.75" x14ac:dyDescent="0.2">
      <c r="A12" s="52" t="s">
        <v>100</v>
      </c>
      <c r="B12" s="53">
        <v>46162.68</v>
      </c>
      <c r="C12" s="59">
        <v>45963.3</v>
      </c>
      <c r="E12" s="24"/>
      <c r="F12" s="27"/>
      <c r="G12" s="27"/>
      <c r="H12" s="63"/>
    </row>
    <row r="13" spans="1:8" s="54" customFormat="1" ht="12.75" x14ac:dyDescent="0.2">
      <c r="A13" s="52" t="s">
        <v>101</v>
      </c>
      <c r="B13" s="53">
        <v>0</v>
      </c>
      <c r="C13" s="59">
        <v>0</v>
      </c>
      <c r="E13" s="24"/>
      <c r="F13" s="24"/>
      <c r="G13" s="24"/>
      <c r="H13" s="63"/>
    </row>
    <row r="14" spans="1:8" s="54" customFormat="1" ht="12.75" x14ac:dyDescent="0.2">
      <c r="A14" s="52" t="s">
        <v>105</v>
      </c>
      <c r="B14" s="53">
        <v>904699.74</v>
      </c>
      <c r="C14" s="59">
        <v>884345.07</v>
      </c>
      <c r="E14" s="24"/>
      <c r="F14" s="27"/>
      <c r="G14" s="27"/>
      <c r="H14" s="63"/>
    </row>
    <row r="15" spans="1:8" s="54" customFormat="1" ht="12.75" x14ac:dyDescent="0.25">
      <c r="A15" s="52" t="s">
        <v>119</v>
      </c>
      <c r="B15" s="59">
        <v>9600</v>
      </c>
      <c r="C15" s="59">
        <v>8800</v>
      </c>
      <c r="E15" s="24"/>
      <c r="F15" s="27"/>
      <c r="G15" s="27"/>
    </row>
    <row r="16" spans="1:8" s="54" customFormat="1" ht="12.75" x14ac:dyDescent="0.25">
      <c r="A16" s="52" t="s">
        <v>107</v>
      </c>
      <c r="B16" s="59">
        <v>887803.02</v>
      </c>
      <c r="C16" s="59">
        <v>874131.79</v>
      </c>
      <c r="E16" s="24"/>
      <c r="F16" s="27"/>
      <c r="G16" s="27"/>
    </row>
    <row r="17" spans="1:8" s="54" customFormat="1" ht="12.75" x14ac:dyDescent="0.25">
      <c r="A17" s="52" t="s">
        <v>120</v>
      </c>
      <c r="B17" s="75">
        <v>0</v>
      </c>
      <c r="C17" s="75">
        <v>0</v>
      </c>
      <c r="E17" s="24"/>
      <c r="F17" s="37"/>
      <c r="G17" s="37"/>
    </row>
    <row r="18" spans="1:8" s="54" customFormat="1" ht="12.75" x14ac:dyDescent="0.2">
      <c r="A18" s="52" t="s">
        <v>108</v>
      </c>
      <c r="B18" s="75">
        <v>0</v>
      </c>
      <c r="C18" s="75">
        <v>0</v>
      </c>
      <c r="E18" s="24"/>
      <c r="F18" s="24"/>
      <c r="G18" s="24"/>
      <c r="H18" s="63"/>
    </row>
    <row r="19" spans="1:8" s="54" customFormat="1" ht="12.75" x14ac:dyDescent="0.25">
      <c r="A19" s="52" t="s">
        <v>303</v>
      </c>
      <c r="B19" s="59">
        <v>197481.74</v>
      </c>
      <c r="C19" s="59">
        <v>187918.47</v>
      </c>
      <c r="E19" s="24"/>
      <c r="F19" s="27"/>
      <c r="G19" s="27"/>
    </row>
    <row r="20" spans="1:8" s="54" customFormat="1" ht="12.75" x14ac:dyDescent="0.25">
      <c r="A20" s="52" t="s">
        <v>121</v>
      </c>
      <c r="B20" s="75">
        <v>0</v>
      </c>
      <c r="C20" s="59">
        <v>0</v>
      </c>
      <c r="E20" s="24"/>
      <c r="F20" s="24"/>
      <c r="G20" s="24"/>
    </row>
    <row r="21" spans="1:8" s="54" customFormat="1" ht="25.5" x14ac:dyDescent="0.25">
      <c r="A21" s="52" t="s">
        <v>109</v>
      </c>
      <c r="B21" s="53">
        <v>1701797.43</v>
      </c>
      <c r="C21" s="59">
        <v>1888327.99</v>
      </c>
      <c r="E21" s="24"/>
      <c r="F21" s="24"/>
      <c r="G21" s="24"/>
    </row>
    <row r="22" spans="1:8" s="54" customFormat="1" ht="25.5" x14ac:dyDescent="0.25">
      <c r="A22" s="52" t="s">
        <v>110</v>
      </c>
      <c r="B22" s="53">
        <v>1101124.98</v>
      </c>
      <c r="C22" s="59">
        <v>2558619.13</v>
      </c>
      <c r="E22" s="24"/>
      <c r="F22" s="24"/>
      <c r="G22" s="24"/>
    </row>
    <row r="23" spans="1:8" s="54" customFormat="1" ht="12.75" x14ac:dyDescent="0.25">
      <c r="A23" s="52" t="s">
        <v>111</v>
      </c>
      <c r="B23" s="59">
        <v>138331.32</v>
      </c>
      <c r="C23" s="59">
        <v>137133.39000000001</v>
      </c>
      <c r="E23" s="24"/>
      <c r="F23" s="37"/>
      <c r="G23" s="37"/>
    </row>
    <row r="24" spans="1:8" s="54" customFormat="1" ht="12.75" x14ac:dyDescent="0.2">
      <c r="A24" s="52" t="s">
        <v>112</v>
      </c>
      <c r="B24" s="59">
        <v>140311.04999999999</v>
      </c>
      <c r="C24" s="59">
        <v>183865.84</v>
      </c>
      <c r="E24" s="24"/>
      <c r="F24" s="37"/>
      <c r="G24" s="37"/>
      <c r="H24" s="63"/>
    </row>
    <row r="25" spans="1:8" s="54" customFormat="1" ht="12.75" x14ac:dyDescent="0.2">
      <c r="A25" s="52" t="s">
        <v>313</v>
      </c>
      <c r="B25" s="53">
        <v>18703.84</v>
      </c>
      <c r="C25" s="59">
        <v>18689.48</v>
      </c>
      <c r="E25" s="24"/>
      <c r="F25" s="64"/>
      <c r="G25" s="64"/>
      <c r="H25" s="63"/>
    </row>
    <row r="26" spans="1:8" s="54" customFormat="1" ht="12.75" x14ac:dyDescent="0.2">
      <c r="A26" s="52" t="s">
        <v>314</v>
      </c>
      <c r="B26" s="75">
        <v>0</v>
      </c>
      <c r="C26" s="75">
        <v>0</v>
      </c>
      <c r="E26" s="24"/>
      <c r="F26" s="65"/>
      <c r="G26" s="65"/>
      <c r="H26" s="63"/>
    </row>
    <row r="27" spans="1:8" x14ac:dyDescent="0.25">
      <c r="A27" s="9" t="s">
        <v>122</v>
      </c>
      <c r="B27" s="19">
        <v>9625147.9800000004</v>
      </c>
      <c r="C27" s="19">
        <v>11293795.059999999</v>
      </c>
      <c r="E27" s="25"/>
      <c r="F27" s="38"/>
      <c r="G27" s="38"/>
    </row>
    <row r="28" spans="1:8" ht="15" x14ac:dyDescent="0.25">
      <c r="B28" s="10"/>
      <c r="C28" s="54"/>
    </row>
    <row r="29" spans="1:8" x14ac:dyDescent="0.25">
      <c r="A29" s="16" t="s">
        <v>103</v>
      </c>
      <c r="B29" s="17" t="s">
        <v>124</v>
      </c>
      <c r="C29" s="67"/>
    </row>
    <row r="30" spans="1:8" s="54" customFormat="1" ht="12.75" x14ac:dyDescent="0.2">
      <c r="A30" s="52" t="s">
        <v>117</v>
      </c>
      <c r="B30" s="53">
        <v>1850394.24</v>
      </c>
      <c r="C30" s="67"/>
      <c r="E30" s="24"/>
      <c r="F30" s="62"/>
      <c r="G30" s="63"/>
      <c r="H30" s="63"/>
    </row>
    <row r="31" spans="1:8" s="54" customFormat="1" ht="12.75" x14ac:dyDescent="0.2">
      <c r="A31" s="52" t="s">
        <v>125</v>
      </c>
      <c r="B31" s="53">
        <v>324081</v>
      </c>
      <c r="E31" s="24"/>
      <c r="F31" s="27"/>
      <c r="G31" s="63"/>
      <c r="H31" s="63"/>
    </row>
    <row r="32" spans="1:8" s="54" customFormat="1" ht="25.5" x14ac:dyDescent="0.2">
      <c r="A32" s="52" t="s">
        <v>99</v>
      </c>
      <c r="B32" s="53">
        <v>502282.26</v>
      </c>
      <c r="E32" s="24"/>
      <c r="F32" s="37"/>
      <c r="G32" s="63"/>
      <c r="H32" s="63"/>
    </row>
    <row r="33" spans="1:8" s="54" customFormat="1" ht="12.75" x14ac:dyDescent="0.2">
      <c r="A33" s="52" t="s">
        <v>114</v>
      </c>
      <c r="B33" s="53">
        <v>396837</v>
      </c>
      <c r="E33" s="24"/>
      <c r="F33" s="37"/>
      <c r="G33" s="63"/>
      <c r="H33" s="63"/>
    </row>
    <row r="34" spans="1:8" s="54" customFormat="1" ht="12.75" x14ac:dyDescent="0.2">
      <c r="A34" s="52" t="s">
        <v>276</v>
      </c>
      <c r="B34" s="53">
        <v>46162.8</v>
      </c>
      <c r="E34" s="24"/>
      <c r="F34" s="37"/>
      <c r="G34" s="63"/>
      <c r="H34" s="63"/>
    </row>
    <row r="35" spans="1:8" s="54" customFormat="1" ht="12.75" x14ac:dyDescent="0.2">
      <c r="A35" s="52" t="s">
        <v>277</v>
      </c>
      <c r="B35" s="75">
        <v>0</v>
      </c>
      <c r="E35" s="24"/>
      <c r="F35" s="24"/>
      <c r="G35" s="63"/>
      <c r="H35" s="63"/>
    </row>
    <row r="36" spans="1:8" s="54" customFormat="1" ht="12.75" x14ac:dyDescent="0.2">
      <c r="A36" s="52" t="s">
        <v>278</v>
      </c>
      <c r="B36" s="53">
        <v>850186.1</v>
      </c>
      <c r="E36" s="24"/>
      <c r="F36" s="27"/>
      <c r="G36" s="63"/>
      <c r="H36" s="63"/>
    </row>
    <row r="37" spans="1:8" s="54" customFormat="1" ht="12.75" x14ac:dyDescent="0.2">
      <c r="A37" s="52" t="s">
        <v>102</v>
      </c>
      <c r="B37" s="53">
        <v>0</v>
      </c>
      <c r="E37" s="24"/>
      <c r="F37" s="27"/>
      <c r="G37" s="63"/>
      <c r="H37" s="63"/>
    </row>
    <row r="38" spans="1:8" s="54" customFormat="1" ht="12.75" x14ac:dyDescent="0.2">
      <c r="A38" s="52" t="s">
        <v>279</v>
      </c>
      <c r="B38" s="53">
        <v>887781.06</v>
      </c>
      <c r="E38" s="24"/>
      <c r="F38" s="37"/>
      <c r="G38" s="63"/>
      <c r="H38" s="63"/>
    </row>
    <row r="39" spans="1:8" s="54" customFormat="1" ht="12.75" x14ac:dyDescent="0.2">
      <c r="A39" s="52" t="s">
        <v>280</v>
      </c>
      <c r="B39" s="75">
        <v>0</v>
      </c>
      <c r="E39" s="24"/>
      <c r="F39" s="24"/>
      <c r="G39" s="63"/>
      <c r="H39" s="63"/>
    </row>
    <row r="40" spans="1:8" s="54" customFormat="1" ht="12.75" x14ac:dyDescent="0.2">
      <c r="A40" s="56" t="s">
        <v>281</v>
      </c>
      <c r="B40" s="75">
        <v>0</v>
      </c>
      <c r="E40" s="24"/>
      <c r="F40" s="24"/>
      <c r="G40" s="63"/>
      <c r="H40" s="63"/>
    </row>
    <row r="41" spans="1:8" s="54" customFormat="1" ht="12.75" x14ac:dyDescent="0.2">
      <c r="A41" s="52" t="s">
        <v>302</v>
      </c>
      <c r="B41" s="53">
        <v>192341.8</v>
      </c>
      <c r="E41" s="24"/>
      <c r="F41" s="24"/>
      <c r="G41" s="63"/>
      <c r="H41" s="63"/>
    </row>
    <row r="42" spans="1:8" s="54" customFormat="1" ht="25.5" x14ac:dyDescent="0.2">
      <c r="A42" s="52" t="s">
        <v>304</v>
      </c>
      <c r="B42" s="53">
        <v>1803616.39</v>
      </c>
      <c r="E42" s="24"/>
      <c r="F42" s="24"/>
      <c r="G42" s="63"/>
      <c r="H42" s="63"/>
    </row>
    <row r="43" spans="1:8" s="54" customFormat="1" ht="12.75" x14ac:dyDescent="0.25">
      <c r="A43" s="58" t="s">
        <v>115</v>
      </c>
      <c r="B43" s="55">
        <v>65474.82</v>
      </c>
      <c r="E43" s="24"/>
      <c r="F43" s="24"/>
    </row>
    <row r="44" spans="1:8" s="54" customFormat="1" ht="12.75" x14ac:dyDescent="0.25">
      <c r="A44" s="58" t="s">
        <v>127</v>
      </c>
      <c r="B44" s="55">
        <v>93077.31</v>
      </c>
      <c r="F44" s="64"/>
    </row>
    <row r="45" spans="1:8" s="54" customFormat="1" ht="12.75" x14ac:dyDescent="0.2">
      <c r="A45" s="52" t="s">
        <v>305</v>
      </c>
      <c r="B45" s="53">
        <v>1157936.95</v>
      </c>
      <c r="E45" s="24"/>
      <c r="F45" s="24"/>
      <c r="H45" s="63"/>
    </row>
    <row r="46" spans="1:8" s="54" customFormat="1" ht="12.75" x14ac:dyDescent="0.2">
      <c r="A46" s="58" t="s">
        <v>306</v>
      </c>
      <c r="B46" s="55">
        <v>109568.35</v>
      </c>
      <c r="F46" s="24"/>
      <c r="H46" s="63"/>
    </row>
    <row r="47" spans="1:8" s="54" customFormat="1" ht="12.75" x14ac:dyDescent="0.2">
      <c r="A47" s="52" t="s">
        <v>307</v>
      </c>
      <c r="B47" s="53">
        <v>107408.4</v>
      </c>
      <c r="E47" s="24"/>
      <c r="F47" s="24"/>
      <c r="G47" s="63"/>
      <c r="H47" s="63"/>
    </row>
    <row r="48" spans="1:8" s="54" customFormat="1" ht="12.75" x14ac:dyDescent="0.2">
      <c r="A48" s="56" t="s">
        <v>308</v>
      </c>
      <c r="B48" s="57">
        <v>0</v>
      </c>
      <c r="E48" s="24"/>
      <c r="F48" s="24"/>
      <c r="G48" s="63"/>
      <c r="H48" s="63"/>
    </row>
    <row r="49" spans="1:8" s="54" customFormat="1" ht="12.75" x14ac:dyDescent="0.2">
      <c r="A49" s="52" t="s">
        <v>309</v>
      </c>
      <c r="B49" s="53">
        <v>0</v>
      </c>
      <c r="E49" s="24"/>
      <c r="F49" s="24"/>
      <c r="H49" s="63"/>
    </row>
    <row r="50" spans="1:8" s="54" customFormat="1" ht="12.75" x14ac:dyDescent="0.2">
      <c r="A50" s="56" t="s">
        <v>310</v>
      </c>
      <c r="B50" s="75">
        <v>0</v>
      </c>
      <c r="E50" s="24"/>
      <c r="F50" s="65"/>
      <c r="G50" s="63"/>
      <c r="H50" s="63"/>
    </row>
    <row r="51" spans="1:8" s="54" customFormat="1" ht="25.5" x14ac:dyDescent="0.2">
      <c r="A51" s="52" t="s">
        <v>311</v>
      </c>
      <c r="B51" s="75">
        <v>0</v>
      </c>
      <c r="E51" s="24"/>
      <c r="F51" s="24"/>
      <c r="G51" s="63"/>
      <c r="H51" s="63"/>
    </row>
    <row r="52" spans="1:8" ht="15" x14ac:dyDescent="0.25">
      <c r="A52" s="9" t="s">
        <v>126</v>
      </c>
      <c r="B52" s="18">
        <v>8119028</v>
      </c>
      <c r="E52" s="31"/>
      <c r="F52" s="39"/>
      <c r="H52"/>
    </row>
    <row r="53" spans="1:8" ht="4.5" customHeight="1" x14ac:dyDescent="0.25">
      <c r="B53" s="2"/>
      <c r="E53" s="33"/>
      <c r="F53" s="40"/>
    </row>
    <row r="54" spans="1:8" x14ac:dyDescent="0.25">
      <c r="A54" s="9" t="s">
        <v>116</v>
      </c>
      <c r="B54" s="18">
        <v>3174767.0599999987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9">
    <pageSetUpPr fitToPage="1"/>
  </sheetPr>
  <dimension ref="A1:H54"/>
  <sheetViews>
    <sheetView zoomScaleNormal="100" workbookViewId="0">
      <pane ySplit="3" topLeftCell="A46" activePane="bottomLeft" state="frozen"/>
      <selection activeCell="B38" sqref="B38"/>
      <selection pane="bottomLeft" activeCell="B38" sqref="B38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7" t="s">
        <v>312</v>
      </c>
      <c r="B1" s="157"/>
      <c r="C1" s="157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161" t="s">
        <v>45</v>
      </c>
      <c r="B3" s="161"/>
      <c r="C3" s="161"/>
      <c r="D3" s="15"/>
      <c r="E3" s="1" t="s">
        <v>91</v>
      </c>
      <c r="F3" s="12"/>
    </row>
    <row r="4" spans="1:8" ht="6" customHeight="1" x14ac:dyDescent="0.25"/>
    <row r="5" spans="1:8" x14ac:dyDescent="0.25">
      <c r="A5" s="155" t="s">
        <v>103</v>
      </c>
      <c r="B5" s="159" t="s">
        <v>123</v>
      </c>
      <c r="C5" s="160"/>
      <c r="E5" s="5"/>
      <c r="F5" s="6"/>
    </row>
    <row r="6" spans="1:8" x14ac:dyDescent="0.25">
      <c r="A6" s="156"/>
      <c r="B6" s="16" t="s">
        <v>97</v>
      </c>
      <c r="C6" s="16" t="s">
        <v>98</v>
      </c>
      <c r="E6" s="5"/>
      <c r="F6" s="6"/>
    </row>
    <row r="7" spans="1:8" s="54" customFormat="1" ht="12.75" x14ac:dyDescent="0.2">
      <c r="A7" s="52" t="s">
        <v>117</v>
      </c>
      <c r="B7" s="53">
        <v>2878125.88</v>
      </c>
      <c r="C7" s="59">
        <v>2974506.88</v>
      </c>
      <c r="E7" s="24"/>
      <c r="F7" s="27"/>
      <c r="G7" s="27"/>
      <c r="H7" s="63"/>
    </row>
    <row r="8" spans="1:8" s="54" customFormat="1" ht="25.5" x14ac:dyDescent="0.2">
      <c r="A8" s="52" t="s">
        <v>106</v>
      </c>
      <c r="B8" s="53">
        <v>781819.86</v>
      </c>
      <c r="C8" s="59">
        <v>782367.68</v>
      </c>
      <c r="E8" s="24"/>
      <c r="F8" s="24"/>
      <c r="G8" s="24"/>
      <c r="H8" s="63"/>
    </row>
    <row r="9" spans="1:8" s="54" customFormat="1" ht="12.75" x14ac:dyDescent="0.25">
      <c r="A9" s="52" t="s">
        <v>118</v>
      </c>
      <c r="B9" s="59">
        <v>2350876.17</v>
      </c>
      <c r="C9" s="59">
        <v>2346963.4500000002</v>
      </c>
      <c r="E9" s="24"/>
      <c r="F9" s="27"/>
      <c r="G9" s="27"/>
    </row>
    <row r="10" spans="1:8" s="54" customFormat="1" ht="25.5" x14ac:dyDescent="0.2">
      <c r="A10" s="52" t="s">
        <v>113</v>
      </c>
      <c r="B10" s="53">
        <v>820656.88</v>
      </c>
      <c r="C10" s="59">
        <v>814364.72</v>
      </c>
      <c r="E10" s="24"/>
      <c r="F10" s="27"/>
      <c r="G10" s="27"/>
      <c r="H10" s="63"/>
    </row>
    <row r="11" spans="1:8" s="54" customFormat="1" ht="12.75" x14ac:dyDescent="0.2">
      <c r="A11" s="52" t="s">
        <v>104</v>
      </c>
      <c r="B11" s="53">
        <v>648357.52</v>
      </c>
      <c r="C11" s="59">
        <v>645435.80000000005</v>
      </c>
      <c r="E11" s="24"/>
      <c r="F11" s="27"/>
      <c r="G11" s="27"/>
      <c r="H11" s="63"/>
    </row>
    <row r="12" spans="1:8" s="54" customFormat="1" ht="12.75" x14ac:dyDescent="0.2">
      <c r="A12" s="52" t="s">
        <v>100</v>
      </c>
      <c r="B12" s="53">
        <v>15141.66</v>
      </c>
      <c r="C12" s="59">
        <v>15556.84</v>
      </c>
      <c r="E12" s="24"/>
      <c r="F12" s="27"/>
      <c r="G12" s="27"/>
      <c r="H12" s="63"/>
    </row>
    <row r="13" spans="1:8" s="54" customFormat="1" ht="12.75" x14ac:dyDescent="0.2">
      <c r="A13" s="52" t="s">
        <v>101</v>
      </c>
      <c r="B13" s="75">
        <v>0</v>
      </c>
      <c r="C13" s="75">
        <v>0</v>
      </c>
      <c r="E13" s="24"/>
      <c r="F13" s="24"/>
      <c r="G13" s="24"/>
      <c r="H13" s="63"/>
    </row>
    <row r="14" spans="1:8" s="54" customFormat="1" ht="12.75" x14ac:dyDescent="0.2">
      <c r="A14" s="52" t="s">
        <v>105</v>
      </c>
      <c r="B14" s="53">
        <v>1396675.76</v>
      </c>
      <c r="C14" s="59">
        <v>1380304.1</v>
      </c>
      <c r="E14" s="24"/>
      <c r="F14" s="27"/>
      <c r="G14" s="27"/>
      <c r="H14" s="63"/>
    </row>
    <row r="15" spans="1:8" s="54" customFormat="1" ht="12.75" x14ac:dyDescent="0.25">
      <c r="A15" s="52" t="s">
        <v>119</v>
      </c>
      <c r="B15" s="59">
        <v>9600</v>
      </c>
      <c r="C15" s="59">
        <v>8800</v>
      </c>
      <c r="E15" s="24"/>
      <c r="F15" s="27"/>
      <c r="G15" s="27"/>
    </row>
    <row r="16" spans="1:8" s="54" customFormat="1" ht="12.75" x14ac:dyDescent="0.25">
      <c r="A16" s="52" t="s">
        <v>107</v>
      </c>
      <c r="B16" s="59">
        <v>1450480.31</v>
      </c>
      <c r="C16" s="59">
        <v>1437534.29</v>
      </c>
      <c r="E16" s="24"/>
      <c r="F16" s="27"/>
      <c r="G16" s="27"/>
    </row>
    <row r="17" spans="1:8" s="54" customFormat="1" ht="12.75" x14ac:dyDescent="0.25">
      <c r="A17" s="52" t="s">
        <v>120</v>
      </c>
      <c r="B17" s="75">
        <v>0</v>
      </c>
      <c r="C17" s="75">
        <v>0</v>
      </c>
      <c r="E17" s="24"/>
      <c r="F17" s="37"/>
      <c r="G17" s="37"/>
    </row>
    <row r="18" spans="1:8" s="54" customFormat="1" ht="12.75" x14ac:dyDescent="0.2">
      <c r="A18" s="52" t="s">
        <v>108</v>
      </c>
      <c r="B18" s="75">
        <v>0</v>
      </c>
      <c r="C18" s="75">
        <v>0</v>
      </c>
      <c r="E18" s="24"/>
      <c r="F18" s="24"/>
      <c r="G18" s="24"/>
      <c r="H18" s="63"/>
    </row>
    <row r="19" spans="1:8" s="54" customFormat="1" ht="12.75" x14ac:dyDescent="0.25">
      <c r="A19" s="52" t="s">
        <v>303</v>
      </c>
      <c r="B19" s="59">
        <v>355785.18</v>
      </c>
      <c r="C19" s="59">
        <v>340639.68</v>
      </c>
      <c r="E19" s="24"/>
      <c r="F19" s="27"/>
      <c r="G19" s="27"/>
    </row>
    <row r="20" spans="1:8" s="54" customFormat="1" ht="12.75" x14ac:dyDescent="0.25">
      <c r="A20" s="52" t="s">
        <v>121</v>
      </c>
      <c r="B20" s="75">
        <v>0</v>
      </c>
      <c r="C20" s="59">
        <v>0</v>
      </c>
      <c r="E20" s="24"/>
      <c r="F20" s="24"/>
      <c r="G20" s="24"/>
    </row>
    <row r="21" spans="1:8" s="54" customFormat="1" ht="25.5" x14ac:dyDescent="0.25">
      <c r="A21" s="52" t="s">
        <v>109</v>
      </c>
      <c r="B21" s="53">
        <v>2671548.19</v>
      </c>
      <c r="C21" s="59">
        <v>2964125.15</v>
      </c>
      <c r="E21" s="24"/>
      <c r="F21" s="24"/>
      <c r="G21" s="24"/>
    </row>
    <row r="22" spans="1:8" s="54" customFormat="1" ht="25.5" x14ac:dyDescent="0.25">
      <c r="A22" s="52" t="s">
        <v>110</v>
      </c>
      <c r="B22" s="53">
        <v>1988291.76</v>
      </c>
      <c r="C22" s="59">
        <v>4520746.95</v>
      </c>
      <c r="E22" s="24"/>
      <c r="F22" s="24"/>
      <c r="G22" s="24"/>
    </row>
    <row r="23" spans="1:8" s="54" customFormat="1" ht="12.75" x14ac:dyDescent="0.25">
      <c r="A23" s="52" t="s">
        <v>111</v>
      </c>
      <c r="B23" s="59">
        <v>226006.85</v>
      </c>
      <c r="C23" s="59">
        <v>225652.94</v>
      </c>
      <c r="E23" s="24"/>
      <c r="F23" s="37"/>
      <c r="G23" s="37"/>
    </row>
    <row r="24" spans="1:8" s="54" customFormat="1" ht="12.75" x14ac:dyDescent="0.2">
      <c r="A24" s="52" t="s">
        <v>112</v>
      </c>
      <c r="B24" s="59">
        <v>200665.78</v>
      </c>
      <c r="C24" s="59">
        <v>277570.08</v>
      </c>
      <c r="E24" s="24"/>
      <c r="F24" s="37"/>
      <c r="G24" s="37"/>
      <c r="H24" s="63"/>
    </row>
    <row r="25" spans="1:8" s="54" customFormat="1" ht="12.75" x14ac:dyDescent="0.2">
      <c r="A25" s="52" t="s">
        <v>313</v>
      </c>
      <c r="B25" s="53">
        <v>621808.42000000004</v>
      </c>
      <c r="C25" s="59">
        <v>621808.42000000004</v>
      </c>
      <c r="E25" s="24"/>
      <c r="F25" s="64"/>
      <c r="G25" s="64"/>
      <c r="H25" s="63"/>
    </row>
    <row r="26" spans="1:8" s="54" customFormat="1" ht="12.75" x14ac:dyDescent="0.2">
      <c r="A26" s="52" t="s">
        <v>314</v>
      </c>
      <c r="B26" s="75">
        <v>0</v>
      </c>
      <c r="C26" s="75">
        <v>0</v>
      </c>
      <c r="E26" s="24"/>
      <c r="F26" s="65"/>
      <c r="G26" s="65"/>
      <c r="H26" s="63"/>
    </row>
    <row r="27" spans="1:8" x14ac:dyDescent="0.2">
      <c r="A27" s="9" t="s">
        <v>122</v>
      </c>
      <c r="B27" s="19">
        <v>16415840.219999999</v>
      </c>
      <c r="C27" s="19">
        <v>19356376.98</v>
      </c>
      <c r="E27" s="41"/>
      <c r="F27" s="42"/>
      <c r="G27" s="42"/>
    </row>
    <row r="28" spans="1:8" ht="15" x14ac:dyDescent="0.25">
      <c r="B28" s="10"/>
      <c r="C28" s="54"/>
    </row>
    <row r="29" spans="1:8" x14ac:dyDescent="0.25">
      <c r="A29" s="16" t="s">
        <v>103</v>
      </c>
      <c r="B29" s="17" t="s">
        <v>124</v>
      </c>
      <c r="C29" s="67"/>
    </row>
    <row r="30" spans="1:8" s="54" customFormat="1" ht="12.75" x14ac:dyDescent="0.2">
      <c r="A30" s="52" t="s">
        <v>117</v>
      </c>
      <c r="B30" s="53">
        <v>3024455.04</v>
      </c>
      <c r="C30" s="67"/>
      <c r="E30" s="24"/>
      <c r="F30" s="62"/>
      <c r="G30" s="63"/>
      <c r="H30" s="63"/>
    </row>
    <row r="31" spans="1:8" s="54" customFormat="1" ht="12.75" x14ac:dyDescent="0.2">
      <c r="A31" s="52" t="s">
        <v>125</v>
      </c>
      <c r="B31" s="53">
        <v>1364963</v>
      </c>
      <c r="E31" s="24"/>
      <c r="F31" s="27"/>
      <c r="G31" s="63"/>
      <c r="H31" s="63"/>
    </row>
    <row r="32" spans="1:8" s="54" customFormat="1" ht="25.5" x14ac:dyDescent="0.2">
      <c r="A32" s="52" t="s">
        <v>99</v>
      </c>
      <c r="B32" s="53">
        <v>820976.46</v>
      </c>
      <c r="E32" s="24"/>
      <c r="F32" s="37"/>
      <c r="G32" s="63"/>
      <c r="H32" s="63"/>
    </row>
    <row r="33" spans="1:8" s="54" customFormat="1" ht="12.75" x14ac:dyDescent="0.2">
      <c r="A33" s="52" t="s">
        <v>114</v>
      </c>
      <c r="B33" s="53">
        <v>648627</v>
      </c>
      <c r="E33" s="24"/>
      <c r="F33" s="37"/>
      <c r="G33" s="63"/>
      <c r="H33" s="63"/>
    </row>
    <row r="34" spans="1:8" s="54" customFormat="1" ht="12.75" x14ac:dyDescent="0.2">
      <c r="A34" s="52" t="s">
        <v>276</v>
      </c>
      <c r="B34" s="53">
        <v>14899.84</v>
      </c>
      <c r="E34" s="24"/>
      <c r="F34" s="37"/>
      <c r="G34" s="63"/>
      <c r="H34" s="63"/>
    </row>
    <row r="35" spans="1:8" s="54" customFormat="1" ht="12.75" x14ac:dyDescent="0.2">
      <c r="A35" s="52" t="s">
        <v>277</v>
      </c>
      <c r="B35" s="75">
        <v>0</v>
      </c>
      <c r="E35" s="24"/>
      <c r="F35" s="24"/>
      <c r="G35" s="63"/>
      <c r="H35" s="63"/>
    </row>
    <row r="36" spans="1:8" s="54" customFormat="1" ht="12.75" x14ac:dyDescent="0.2">
      <c r="A36" s="52" t="s">
        <v>278</v>
      </c>
      <c r="B36" s="53">
        <v>1314493.56</v>
      </c>
      <c r="E36" s="24"/>
      <c r="F36" s="27"/>
      <c r="G36" s="63"/>
      <c r="H36" s="63"/>
    </row>
    <row r="37" spans="1:8" s="54" customFormat="1" ht="12.75" x14ac:dyDescent="0.2">
      <c r="A37" s="52" t="s">
        <v>102</v>
      </c>
      <c r="B37" s="53">
        <v>0</v>
      </c>
      <c r="E37" s="24"/>
      <c r="F37" s="27"/>
      <c r="G37" s="63"/>
      <c r="H37" s="63"/>
    </row>
    <row r="38" spans="1:8" s="54" customFormat="1" ht="12.75" x14ac:dyDescent="0.2">
      <c r="A38" s="52" t="s">
        <v>279</v>
      </c>
      <c r="B38" s="53">
        <v>1451071.26</v>
      </c>
      <c r="E38" s="24"/>
      <c r="F38" s="37"/>
      <c r="G38" s="63"/>
      <c r="H38" s="63"/>
    </row>
    <row r="39" spans="1:8" s="54" customFormat="1" ht="12.75" x14ac:dyDescent="0.2">
      <c r="A39" s="52" t="s">
        <v>280</v>
      </c>
      <c r="B39" s="75">
        <v>0</v>
      </c>
      <c r="E39" s="24"/>
      <c r="F39" s="24"/>
      <c r="G39" s="63"/>
      <c r="H39" s="63"/>
    </row>
    <row r="40" spans="1:8" s="54" customFormat="1" ht="12.75" x14ac:dyDescent="0.2">
      <c r="A40" s="56" t="s">
        <v>281</v>
      </c>
      <c r="B40" s="75">
        <v>0</v>
      </c>
      <c r="E40" s="24"/>
      <c r="F40" s="24"/>
      <c r="G40" s="63"/>
      <c r="H40" s="63"/>
    </row>
    <row r="41" spans="1:8" s="54" customFormat="1" ht="12.75" x14ac:dyDescent="0.2">
      <c r="A41" s="52" t="s">
        <v>302</v>
      </c>
      <c r="B41" s="53">
        <v>372902.78</v>
      </c>
      <c r="E41" s="24"/>
      <c r="F41" s="24"/>
      <c r="G41" s="63"/>
      <c r="H41" s="63"/>
    </row>
    <row r="42" spans="1:8" s="54" customFormat="1" ht="25.5" x14ac:dyDescent="0.2">
      <c r="A42" s="52" t="s">
        <v>304</v>
      </c>
      <c r="B42" s="53">
        <v>2605262.21</v>
      </c>
      <c r="E42" s="24"/>
      <c r="F42" s="24"/>
      <c r="G42" s="63"/>
      <c r="H42" s="63"/>
    </row>
    <row r="43" spans="1:8" s="54" customFormat="1" ht="12.75" x14ac:dyDescent="0.25">
      <c r="A43" s="58" t="s">
        <v>115</v>
      </c>
      <c r="B43" s="55">
        <v>122414.96</v>
      </c>
      <c r="E43" s="24"/>
      <c r="F43" s="24"/>
    </row>
    <row r="44" spans="1:8" s="54" customFormat="1" ht="12.75" x14ac:dyDescent="0.25">
      <c r="A44" s="58" t="s">
        <v>127</v>
      </c>
      <c r="B44" s="55">
        <v>198002.98</v>
      </c>
      <c r="F44" s="64"/>
    </row>
    <row r="45" spans="1:8" s="54" customFormat="1" ht="12.75" x14ac:dyDescent="0.2">
      <c r="A45" s="52" t="s">
        <v>305</v>
      </c>
      <c r="B45" s="53">
        <v>2133242.1</v>
      </c>
      <c r="E45" s="24"/>
      <c r="F45" s="24"/>
      <c r="H45" s="63"/>
    </row>
    <row r="46" spans="1:8" s="54" customFormat="1" ht="12.75" x14ac:dyDescent="0.2">
      <c r="A46" s="58" t="s">
        <v>306</v>
      </c>
      <c r="B46" s="55">
        <v>246742.15</v>
      </c>
      <c r="F46" s="24"/>
      <c r="H46" s="63"/>
    </row>
    <row r="47" spans="1:8" s="54" customFormat="1" ht="12.75" x14ac:dyDescent="0.2">
      <c r="A47" s="52" t="s">
        <v>307</v>
      </c>
      <c r="B47" s="53">
        <v>157870.79999999999</v>
      </c>
      <c r="E47" s="24"/>
      <c r="F47" s="24"/>
      <c r="G47" s="63"/>
      <c r="H47" s="63"/>
    </row>
    <row r="48" spans="1:8" s="54" customFormat="1" ht="12.75" x14ac:dyDescent="0.2">
      <c r="A48" s="56" t="s">
        <v>308</v>
      </c>
      <c r="B48" s="57">
        <v>0</v>
      </c>
      <c r="E48" s="24"/>
      <c r="F48" s="24"/>
      <c r="G48" s="63"/>
      <c r="H48" s="63"/>
    </row>
    <row r="49" spans="1:8" s="54" customFormat="1" ht="12.75" x14ac:dyDescent="0.2">
      <c r="A49" s="52" t="s">
        <v>309</v>
      </c>
      <c r="B49" s="53">
        <v>0</v>
      </c>
      <c r="E49" s="24"/>
      <c r="F49" s="24"/>
      <c r="H49" s="63"/>
    </row>
    <row r="50" spans="1:8" s="54" customFormat="1" ht="12.75" x14ac:dyDescent="0.2">
      <c r="A50" s="56" t="s">
        <v>310</v>
      </c>
      <c r="B50" s="75">
        <v>0</v>
      </c>
      <c r="E50" s="24"/>
      <c r="F50" s="65"/>
      <c r="G50" s="63"/>
      <c r="H50" s="63"/>
    </row>
    <row r="51" spans="1:8" s="54" customFormat="1" ht="25.5" x14ac:dyDescent="0.2">
      <c r="A51" s="52" t="s">
        <v>311</v>
      </c>
      <c r="B51" s="75">
        <v>0</v>
      </c>
      <c r="E51" s="24"/>
      <c r="F51" s="24"/>
      <c r="G51" s="63"/>
      <c r="H51" s="63"/>
    </row>
    <row r="52" spans="1:8" ht="15" x14ac:dyDescent="0.25">
      <c r="A52" s="9" t="s">
        <v>126</v>
      </c>
      <c r="B52" s="18">
        <v>13908764.049999999</v>
      </c>
      <c r="E52" s="31"/>
      <c r="F52" s="39"/>
      <c r="H52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v>5447612.9300000016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0">
    <pageSetUpPr fitToPage="1"/>
  </sheetPr>
  <dimension ref="A1:H54"/>
  <sheetViews>
    <sheetView zoomScaleNormal="100" workbookViewId="0">
      <pane ySplit="3" topLeftCell="A40" activePane="bottomLeft" state="frozen"/>
      <selection activeCell="B38" sqref="B38"/>
      <selection pane="bottomLeft" activeCell="B38" sqref="B38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7" t="s">
        <v>312</v>
      </c>
      <c r="B1" s="157"/>
      <c r="C1" s="157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161" t="s">
        <v>46</v>
      </c>
      <c r="B3" s="161"/>
      <c r="C3" s="161"/>
      <c r="D3" s="15"/>
      <c r="E3" s="1" t="s">
        <v>91</v>
      </c>
      <c r="F3" s="12"/>
    </row>
    <row r="4" spans="1:8" ht="6" customHeight="1" x14ac:dyDescent="0.25"/>
    <row r="5" spans="1:8" x14ac:dyDescent="0.25">
      <c r="A5" s="155" t="s">
        <v>103</v>
      </c>
      <c r="B5" s="159" t="s">
        <v>123</v>
      </c>
      <c r="C5" s="160"/>
      <c r="E5" s="5"/>
      <c r="F5" s="6"/>
    </row>
    <row r="6" spans="1:8" x14ac:dyDescent="0.25">
      <c r="A6" s="156"/>
      <c r="B6" s="16" t="s">
        <v>97</v>
      </c>
      <c r="C6" s="16" t="s">
        <v>98</v>
      </c>
      <c r="E6" s="5"/>
      <c r="F6" s="6"/>
    </row>
    <row r="7" spans="1:8" s="54" customFormat="1" ht="12.75" x14ac:dyDescent="0.2">
      <c r="A7" s="52" t="s">
        <v>117</v>
      </c>
      <c r="B7" s="53">
        <v>1986139.65</v>
      </c>
      <c r="C7" s="59">
        <v>2014619.31</v>
      </c>
      <c r="E7" s="24"/>
      <c r="F7" s="27"/>
      <c r="G7" s="27"/>
      <c r="H7" s="63"/>
    </row>
    <row r="8" spans="1:8" s="54" customFormat="1" ht="25.5" x14ac:dyDescent="0.2">
      <c r="A8" s="52" t="s">
        <v>106</v>
      </c>
      <c r="B8" s="53">
        <v>258508.26</v>
      </c>
      <c r="C8" s="59">
        <v>254347.88</v>
      </c>
      <c r="E8" s="24"/>
      <c r="F8" s="24"/>
      <c r="G8" s="24"/>
      <c r="H8" s="63"/>
    </row>
    <row r="9" spans="1:8" s="54" customFormat="1" ht="12.75" x14ac:dyDescent="0.25">
      <c r="A9" s="52" t="s">
        <v>118</v>
      </c>
      <c r="B9" s="59">
        <v>1549238.49</v>
      </c>
      <c r="C9" s="59">
        <v>1523302.6</v>
      </c>
      <c r="E9" s="24"/>
      <c r="F9" s="27"/>
      <c r="G9" s="27"/>
    </row>
    <row r="10" spans="1:8" s="54" customFormat="1" ht="25.5" x14ac:dyDescent="0.2">
      <c r="A10" s="52" t="s">
        <v>113</v>
      </c>
      <c r="B10" s="53">
        <v>539130.18000000005</v>
      </c>
      <c r="C10" s="59">
        <v>526834.31000000006</v>
      </c>
      <c r="E10" s="24"/>
      <c r="F10" s="27"/>
      <c r="G10" s="27"/>
      <c r="H10" s="63"/>
    </row>
    <row r="11" spans="1:8" s="54" customFormat="1" ht="12.75" x14ac:dyDescent="0.2">
      <c r="A11" s="52" t="s">
        <v>104</v>
      </c>
      <c r="B11" s="53">
        <v>425949.36</v>
      </c>
      <c r="C11" s="59">
        <v>417674.27</v>
      </c>
      <c r="E11" s="24"/>
      <c r="F11" s="27"/>
      <c r="G11" s="27"/>
      <c r="H11" s="63"/>
    </row>
    <row r="12" spans="1:8" s="54" customFormat="1" ht="12.75" x14ac:dyDescent="0.2">
      <c r="A12" s="52" t="s">
        <v>100</v>
      </c>
      <c r="B12" s="53">
        <v>82752.36</v>
      </c>
      <c r="C12" s="59">
        <v>81625.39</v>
      </c>
      <c r="E12" s="24"/>
      <c r="F12" s="27"/>
      <c r="G12" s="27"/>
      <c r="H12" s="63"/>
    </row>
    <row r="13" spans="1:8" s="54" customFormat="1" ht="12.75" x14ac:dyDescent="0.2">
      <c r="A13" s="52" t="s">
        <v>101</v>
      </c>
      <c r="B13" s="75">
        <v>0</v>
      </c>
      <c r="C13" s="75">
        <v>0</v>
      </c>
      <c r="E13" s="24"/>
      <c r="F13" s="24"/>
      <c r="G13" s="24"/>
      <c r="H13" s="63"/>
    </row>
    <row r="14" spans="1:8" s="54" customFormat="1" ht="12.75" x14ac:dyDescent="0.2">
      <c r="A14" s="52" t="s">
        <v>105</v>
      </c>
      <c r="B14" s="53">
        <v>905990.61</v>
      </c>
      <c r="C14" s="59">
        <v>881920.18</v>
      </c>
      <c r="E14" s="24"/>
      <c r="F14" s="27"/>
      <c r="G14" s="27"/>
      <c r="H14" s="63"/>
    </row>
    <row r="15" spans="1:8" s="54" customFormat="1" ht="12.75" x14ac:dyDescent="0.25">
      <c r="A15" s="52" t="s">
        <v>119</v>
      </c>
      <c r="B15" s="59">
        <v>12000</v>
      </c>
      <c r="C15" s="59">
        <v>11000</v>
      </c>
      <c r="E15" s="24"/>
      <c r="F15" s="27"/>
      <c r="G15" s="27"/>
    </row>
    <row r="16" spans="1:8" s="54" customFormat="1" ht="12.75" x14ac:dyDescent="0.25">
      <c r="A16" s="52" t="s">
        <v>107</v>
      </c>
      <c r="B16" s="59">
        <v>952915.68</v>
      </c>
      <c r="C16" s="59">
        <v>930405.88</v>
      </c>
      <c r="E16" s="24"/>
      <c r="F16" s="27"/>
      <c r="G16" s="27"/>
    </row>
    <row r="17" spans="1:8" s="54" customFormat="1" ht="12.75" x14ac:dyDescent="0.25">
      <c r="A17" s="52" t="s">
        <v>120</v>
      </c>
      <c r="B17" s="75">
        <v>0</v>
      </c>
      <c r="C17" s="75">
        <v>0</v>
      </c>
      <c r="E17" s="24"/>
      <c r="F17" s="37"/>
      <c r="G17" s="37"/>
    </row>
    <row r="18" spans="1:8" s="54" customFormat="1" ht="12.75" x14ac:dyDescent="0.2">
      <c r="A18" s="52" t="s">
        <v>108</v>
      </c>
      <c r="B18" s="75">
        <v>0</v>
      </c>
      <c r="C18" s="75">
        <v>0</v>
      </c>
      <c r="E18" s="24"/>
      <c r="F18" s="24"/>
      <c r="G18" s="24"/>
      <c r="H18" s="63"/>
    </row>
    <row r="19" spans="1:8" s="54" customFormat="1" ht="12.75" x14ac:dyDescent="0.25">
      <c r="A19" s="52" t="s">
        <v>303</v>
      </c>
      <c r="B19" s="59">
        <v>186237.37</v>
      </c>
      <c r="C19" s="59">
        <v>183955.76</v>
      </c>
      <c r="E19" s="24"/>
      <c r="F19" s="27"/>
      <c r="G19" s="27"/>
    </row>
    <row r="20" spans="1:8" s="54" customFormat="1" ht="12.75" x14ac:dyDescent="0.25">
      <c r="A20" s="52" t="s">
        <v>121</v>
      </c>
      <c r="B20" s="75">
        <v>0</v>
      </c>
      <c r="C20" s="59">
        <v>150.03</v>
      </c>
      <c r="E20" s="24"/>
      <c r="F20" s="24"/>
      <c r="G20" s="24"/>
    </row>
    <row r="21" spans="1:8" s="54" customFormat="1" ht="25.5" x14ac:dyDescent="0.25">
      <c r="A21" s="52" t="s">
        <v>109</v>
      </c>
      <c r="B21" s="53">
        <v>2465514</v>
      </c>
      <c r="C21" s="59">
        <v>2345659.69</v>
      </c>
      <c r="E21" s="24"/>
      <c r="F21" s="24"/>
      <c r="G21" s="24"/>
    </row>
    <row r="22" spans="1:8" s="54" customFormat="1" ht="25.5" x14ac:dyDescent="0.25">
      <c r="A22" s="52" t="s">
        <v>110</v>
      </c>
      <c r="B22" s="53">
        <v>1159222.72</v>
      </c>
      <c r="C22" s="59">
        <v>2575752.7599999998</v>
      </c>
      <c r="E22" s="24"/>
      <c r="F22" s="24"/>
      <c r="G22" s="24"/>
    </row>
    <row r="23" spans="1:8" s="54" customFormat="1" ht="12.75" x14ac:dyDescent="0.25">
      <c r="A23" s="52" t="s">
        <v>111</v>
      </c>
      <c r="B23" s="59">
        <v>148478.88</v>
      </c>
      <c r="C23" s="59">
        <v>145940.12</v>
      </c>
      <c r="E23" s="24"/>
      <c r="F23" s="37"/>
      <c r="G23" s="37"/>
    </row>
    <row r="24" spans="1:8" s="54" customFormat="1" ht="12.75" x14ac:dyDescent="0.2">
      <c r="A24" s="52" t="s">
        <v>112</v>
      </c>
      <c r="B24" s="59">
        <v>201816.49</v>
      </c>
      <c r="C24" s="59">
        <v>221834.2</v>
      </c>
      <c r="E24" s="24"/>
      <c r="F24" s="37"/>
      <c r="G24" s="37"/>
      <c r="H24" s="63"/>
    </row>
    <row r="25" spans="1:8" s="54" customFormat="1" ht="12.75" x14ac:dyDescent="0.2">
      <c r="A25" s="52" t="s">
        <v>313</v>
      </c>
      <c r="B25" s="53">
        <v>4657.0600000000004</v>
      </c>
      <c r="C25" s="59">
        <v>4657.0600000000004</v>
      </c>
      <c r="E25" s="24"/>
      <c r="F25" s="64"/>
      <c r="G25" s="64"/>
      <c r="H25" s="63"/>
    </row>
    <row r="26" spans="1:8" s="54" customFormat="1" ht="12.75" x14ac:dyDescent="0.2">
      <c r="A26" s="52" t="s">
        <v>314</v>
      </c>
      <c r="B26" s="75">
        <v>0</v>
      </c>
      <c r="C26" s="75">
        <v>0</v>
      </c>
      <c r="E26" s="24"/>
      <c r="F26" s="65"/>
      <c r="G26" s="65"/>
      <c r="H26" s="63"/>
    </row>
    <row r="27" spans="1:8" x14ac:dyDescent="0.25">
      <c r="A27" s="9" t="s">
        <v>122</v>
      </c>
      <c r="B27" s="19">
        <v>10878551.110000003</v>
      </c>
      <c r="C27" s="19">
        <v>12119679.439999998</v>
      </c>
      <c r="E27" s="25"/>
      <c r="F27" s="38"/>
      <c r="G27" s="38"/>
    </row>
    <row r="28" spans="1:8" ht="15" x14ac:dyDescent="0.25">
      <c r="B28" s="10"/>
      <c r="C28" s="54"/>
    </row>
    <row r="29" spans="1:8" x14ac:dyDescent="0.25">
      <c r="A29" s="16" t="s">
        <v>103</v>
      </c>
      <c r="B29" s="17" t="s">
        <v>124</v>
      </c>
      <c r="C29" s="67"/>
    </row>
    <row r="30" spans="1:8" s="54" customFormat="1" ht="12.75" x14ac:dyDescent="0.2">
      <c r="A30" s="52" t="s">
        <v>117</v>
      </c>
      <c r="B30" s="53">
        <v>1986111.36</v>
      </c>
      <c r="C30" s="67"/>
      <c r="E30" s="24"/>
      <c r="F30" s="62"/>
      <c r="G30" s="63"/>
      <c r="H30" s="63"/>
    </row>
    <row r="31" spans="1:8" s="54" customFormat="1" ht="12.75" x14ac:dyDescent="0.2">
      <c r="A31" s="52" t="s">
        <v>125</v>
      </c>
      <c r="B31" s="53">
        <v>308292</v>
      </c>
      <c r="E31" s="24"/>
      <c r="F31" s="27"/>
      <c r="G31" s="63"/>
      <c r="H31" s="63"/>
    </row>
    <row r="32" spans="1:8" s="54" customFormat="1" ht="25.5" x14ac:dyDescent="0.2">
      <c r="A32" s="52" t="s">
        <v>99</v>
      </c>
      <c r="B32" s="53">
        <v>539122.14</v>
      </c>
      <c r="E32" s="24"/>
      <c r="F32" s="37"/>
      <c r="G32" s="63"/>
      <c r="H32" s="63"/>
    </row>
    <row r="33" spans="1:8" s="54" customFormat="1" ht="12.75" x14ac:dyDescent="0.2">
      <c r="A33" s="52" t="s">
        <v>114</v>
      </c>
      <c r="B33" s="53">
        <v>425943</v>
      </c>
      <c r="E33" s="24"/>
      <c r="F33" s="37"/>
      <c r="G33" s="63"/>
      <c r="H33" s="63"/>
    </row>
    <row r="34" spans="1:8" s="54" customFormat="1" ht="12.75" x14ac:dyDescent="0.2">
      <c r="A34" s="52" t="s">
        <v>276</v>
      </c>
      <c r="B34" s="53">
        <v>82754.64</v>
      </c>
      <c r="E34" s="24"/>
      <c r="F34" s="37"/>
      <c r="G34" s="63"/>
      <c r="H34" s="63"/>
    </row>
    <row r="35" spans="1:8" s="54" customFormat="1" ht="12.75" x14ac:dyDescent="0.2">
      <c r="A35" s="52" t="s">
        <v>277</v>
      </c>
      <c r="B35" s="75">
        <v>0</v>
      </c>
      <c r="E35" s="24"/>
      <c r="F35" s="24"/>
      <c r="G35" s="63"/>
      <c r="H35" s="63"/>
    </row>
    <row r="36" spans="1:8" s="54" customFormat="1" ht="12.75" x14ac:dyDescent="0.2">
      <c r="A36" s="52" t="s">
        <v>278</v>
      </c>
      <c r="B36" s="53">
        <v>850186.1</v>
      </c>
      <c r="E36" s="24"/>
      <c r="F36" s="27"/>
      <c r="G36" s="63"/>
      <c r="H36" s="63"/>
    </row>
    <row r="37" spans="1:8" s="54" customFormat="1" ht="12.75" x14ac:dyDescent="0.2">
      <c r="A37" s="52" t="s">
        <v>102</v>
      </c>
      <c r="B37" s="53">
        <v>0</v>
      </c>
      <c r="E37" s="24"/>
      <c r="F37" s="27"/>
      <c r="G37" s="63"/>
      <c r="H37" s="63"/>
    </row>
    <row r="38" spans="1:8" s="54" customFormat="1" ht="12.75" x14ac:dyDescent="0.2">
      <c r="A38" s="52" t="s">
        <v>279</v>
      </c>
      <c r="B38" s="53">
        <v>952895.34</v>
      </c>
      <c r="E38" s="24"/>
      <c r="F38" s="37"/>
      <c r="G38" s="63"/>
      <c r="H38" s="63"/>
    </row>
    <row r="39" spans="1:8" s="54" customFormat="1" ht="12.75" x14ac:dyDescent="0.2">
      <c r="A39" s="52" t="s">
        <v>280</v>
      </c>
      <c r="B39" s="75">
        <v>0</v>
      </c>
      <c r="E39" s="24"/>
      <c r="F39" s="24"/>
      <c r="G39" s="63"/>
      <c r="H39" s="63"/>
    </row>
    <row r="40" spans="1:8" s="54" customFormat="1" ht="12.75" x14ac:dyDescent="0.2">
      <c r="A40" s="56" t="s">
        <v>281</v>
      </c>
      <c r="B40" s="75">
        <v>0</v>
      </c>
      <c r="E40" s="24"/>
      <c r="F40" s="24"/>
      <c r="G40" s="63"/>
      <c r="H40" s="63"/>
    </row>
    <row r="41" spans="1:8" s="54" customFormat="1" ht="12.75" x14ac:dyDescent="0.2">
      <c r="A41" s="52" t="s">
        <v>302</v>
      </c>
      <c r="B41" s="53">
        <v>187474.01</v>
      </c>
      <c r="E41" s="24"/>
      <c r="F41" s="24"/>
      <c r="G41" s="63"/>
      <c r="H41" s="63"/>
    </row>
    <row r="42" spans="1:8" s="54" customFormat="1" ht="25.5" x14ac:dyDescent="0.2">
      <c r="A42" s="52" t="s">
        <v>304</v>
      </c>
      <c r="B42" s="53">
        <v>2449656.3199999998</v>
      </c>
      <c r="E42" s="24"/>
      <c r="F42" s="24"/>
      <c r="G42" s="63"/>
      <c r="H42" s="63"/>
    </row>
    <row r="43" spans="1:8" s="54" customFormat="1" ht="12.75" x14ac:dyDescent="0.25">
      <c r="A43" s="58" t="s">
        <v>115</v>
      </c>
      <c r="B43" s="55">
        <v>54314.52</v>
      </c>
      <c r="E43" s="24"/>
      <c r="F43" s="24"/>
    </row>
    <row r="44" spans="1:8" s="54" customFormat="1" ht="12.75" x14ac:dyDescent="0.25">
      <c r="A44" s="58" t="s">
        <v>127</v>
      </c>
      <c r="B44" s="55">
        <v>88142.19</v>
      </c>
      <c r="F44" s="64"/>
    </row>
    <row r="45" spans="1:8" s="54" customFormat="1" ht="12.75" x14ac:dyDescent="0.2">
      <c r="A45" s="52" t="s">
        <v>305</v>
      </c>
      <c r="B45" s="53">
        <v>1327341.3</v>
      </c>
      <c r="E45" s="24"/>
      <c r="F45" s="24"/>
      <c r="H45" s="63"/>
    </row>
    <row r="46" spans="1:8" s="54" customFormat="1" ht="12.75" x14ac:dyDescent="0.2">
      <c r="A46" s="58" t="s">
        <v>306</v>
      </c>
      <c r="B46" s="55">
        <v>109869.21</v>
      </c>
      <c r="F46" s="24"/>
      <c r="H46" s="63"/>
    </row>
    <row r="47" spans="1:8" s="54" customFormat="1" ht="12.75" x14ac:dyDescent="0.2">
      <c r="A47" s="52" t="s">
        <v>307</v>
      </c>
      <c r="B47" s="53">
        <v>78542.399999999994</v>
      </c>
      <c r="E47" s="24"/>
      <c r="F47" s="24"/>
      <c r="G47" s="63"/>
      <c r="H47" s="63"/>
    </row>
    <row r="48" spans="1:8" s="54" customFormat="1" ht="12.75" x14ac:dyDescent="0.2">
      <c r="A48" s="56" t="s">
        <v>308</v>
      </c>
      <c r="B48" s="57">
        <v>0</v>
      </c>
      <c r="E48" s="24"/>
      <c r="F48" s="24"/>
      <c r="G48" s="63"/>
      <c r="H48" s="63"/>
    </row>
    <row r="49" spans="1:8" s="54" customFormat="1" ht="12.75" x14ac:dyDescent="0.2">
      <c r="A49" s="52" t="s">
        <v>309</v>
      </c>
      <c r="B49" s="53">
        <v>0</v>
      </c>
      <c r="E49" s="24"/>
      <c r="F49" s="24"/>
      <c r="H49" s="63"/>
    </row>
    <row r="50" spans="1:8" s="54" customFormat="1" ht="12.75" x14ac:dyDescent="0.2">
      <c r="A50" s="56" t="s">
        <v>310</v>
      </c>
      <c r="B50" s="75">
        <v>0</v>
      </c>
      <c r="E50" s="24"/>
      <c r="F50" s="65"/>
      <c r="G50" s="63"/>
      <c r="H50" s="63"/>
    </row>
    <row r="51" spans="1:8" s="54" customFormat="1" ht="25.5" x14ac:dyDescent="0.2">
      <c r="A51" s="52" t="s">
        <v>311</v>
      </c>
      <c r="B51" s="75">
        <v>0</v>
      </c>
      <c r="E51" s="24"/>
      <c r="F51" s="24"/>
      <c r="G51" s="63"/>
      <c r="H51" s="63"/>
    </row>
    <row r="52" spans="1:8" ht="15" x14ac:dyDescent="0.25">
      <c r="A52" s="9" t="s">
        <v>126</v>
      </c>
      <c r="B52" s="18">
        <v>9188318.6100000013</v>
      </c>
      <c r="E52" s="31"/>
      <c r="F52" s="39"/>
      <c r="H52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v>2931360.8299999963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H54"/>
  <sheetViews>
    <sheetView zoomScaleNormal="100" workbookViewId="0">
      <pane ySplit="3" topLeftCell="A37" activePane="bottomLeft" state="frozen"/>
      <selection activeCell="B38" sqref="B38"/>
      <selection pane="bottomLeft" activeCell="B38" sqref="B38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7" t="s">
        <v>312</v>
      </c>
      <c r="B1" s="157"/>
      <c r="C1" s="157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161" t="s">
        <v>2</v>
      </c>
      <c r="B3" s="161"/>
      <c r="C3" s="161"/>
      <c r="D3" s="15"/>
      <c r="E3" s="1" t="s">
        <v>91</v>
      </c>
      <c r="F3" s="12"/>
    </row>
    <row r="4" spans="1:8" ht="6" customHeight="1" x14ac:dyDescent="0.25"/>
    <row r="5" spans="1:8" x14ac:dyDescent="0.25">
      <c r="A5" s="155" t="s">
        <v>103</v>
      </c>
      <c r="B5" s="159" t="s">
        <v>123</v>
      </c>
      <c r="C5" s="160"/>
      <c r="E5" s="5"/>
      <c r="F5" s="6"/>
    </row>
    <row r="6" spans="1:8" x14ac:dyDescent="0.25">
      <c r="A6" s="156"/>
      <c r="B6" s="16" t="s">
        <v>97</v>
      </c>
      <c r="C6" s="16" t="s">
        <v>98</v>
      </c>
      <c r="E6" s="5"/>
      <c r="F6" s="6"/>
    </row>
    <row r="7" spans="1:8" s="54" customFormat="1" ht="12.75" x14ac:dyDescent="0.2">
      <c r="A7" s="52" t="s">
        <v>117</v>
      </c>
      <c r="B7" s="53">
        <v>991115.08</v>
      </c>
      <c r="C7" s="59">
        <v>990823.28</v>
      </c>
      <c r="E7" s="24"/>
      <c r="F7" s="29"/>
      <c r="G7" s="29"/>
      <c r="H7" s="63"/>
    </row>
    <row r="8" spans="1:8" s="54" customFormat="1" ht="25.5" x14ac:dyDescent="0.2">
      <c r="A8" s="52" t="s">
        <v>106</v>
      </c>
      <c r="B8" s="53">
        <v>239280.71</v>
      </c>
      <c r="C8" s="59">
        <v>225253.46</v>
      </c>
      <c r="E8" s="24"/>
      <c r="F8" s="29"/>
      <c r="G8" s="29"/>
      <c r="H8" s="63"/>
    </row>
    <row r="9" spans="1:8" s="54" customFormat="1" ht="12.75" x14ac:dyDescent="0.25">
      <c r="A9" s="52" t="s">
        <v>118</v>
      </c>
      <c r="B9" s="59">
        <v>773094.55</v>
      </c>
      <c r="C9" s="59">
        <v>737036.88</v>
      </c>
      <c r="E9" s="24"/>
      <c r="F9" s="29"/>
      <c r="G9" s="29"/>
    </row>
    <row r="10" spans="1:8" s="54" customFormat="1" ht="25.5" x14ac:dyDescent="0.2">
      <c r="A10" s="52" t="s">
        <v>113</v>
      </c>
      <c r="B10" s="53">
        <v>269032.42</v>
      </c>
      <c r="C10" s="59">
        <v>253828.02</v>
      </c>
      <c r="E10" s="24"/>
      <c r="F10" s="29"/>
      <c r="G10" s="29"/>
      <c r="H10" s="63"/>
    </row>
    <row r="11" spans="1:8" s="54" customFormat="1" ht="12.75" x14ac:dyDescent="0.2">
      <c r="A11" s="52" t="s">
        <v>104</v>
      </c>
      <c r="B11" s="75">
        <v>0</v>
      </c>
      <c r="C11" s="75">
        <v>0</v>
      </c>
      <c r="E11" s="24"/>
      <c r="F11" s="29"/>
      <c r="G11" s="29"/>
      <c r="H11" s="63"/>
    </row>
    <row r="12" spans="1:8" s="54" customFormat="1" ht="12.75" x14ac:dyDescent="0.2">
      <c r="A12" s="52" t="s">
        <v>100</v>
      </c>
      <c r="B12" s="53">
        <v>41296.639999999999</v>
      </c>
      <c r="C12" s="59">
        <v>39444.82</v>
      </c>
      <c r="E12" s="24"/>
      <c r="F12" s="29"/>
      <c r="G12" s="29"/>
      <c r="H12" s="63"/>
    </row>
    <row r="13" spans="1:8" s="54" customFormat="1" ht="12.75" x14ac:dyDescent="0.2">
      <c r="A13" s="52" t="s">
        <v>101</v>
      </c>
      <c r="B13" s="53">
        <v>48584.4</v>
      </c>
      <c r="C13" s="59">
        <v>46454.45</v>
      </c>
      <c r="E13" s="24"/>
      <c r="F13" s="29"/>
      <c r="G13" s="29"/>
      <c r="H13" s="63"/>
    </row>
    <row r="14" spans="1:8" s="54" customFormat="1" ht="12.75" x14ac:dyDescent="0.2">
      <c r="A14" s="52" t="s">
        <v>105</v>
      </c>
      <c r="B14" s="53">
        <v>496073.22</v>
      </c>
      <c r="C14" s="59">
        <v>471841.47</v>
      </c>
      <c r="E14" s="24"/>
      <c r="F14" s="29"/>
      <c r="G14" s="29"/>
      <c r="H14" s="63"/>
    </row>
    <row r="15" spans="1:8" s="54" customFormat="1" ht="12.75" x14ac:dyDescent="0.25">
      <c r="A15" s="52" t="s">
        <v>119</v>
      </c>
      <c r="B15" s="59">
        <v>0</v>
      </c>
      <c r="C15" s="59">
        <v>0</v>
      </c>
      <c r="E15" s="24"/>
      <c r="F15" s="29"/>
      <c r="G15" s="29"/>
    </row>
    <row r="16" spans="1:8" s="54" customFormat="1" ht="12.75" x14ac:dyDescent="0.25">
      <c r="A16" s="52" t="s">
        <v>107</v>
      </c>
      <c r="B16" s="59">
        <v>475519.46</v>
      </c>
      <c r="C16" s="59">
        <v>448592.67</v>
      </c>
      <c r="E16" s="24"/>
      <c r="F16" s="29"/>
      <c r="G16" s="29"/>
    </row>
    <row r="17" spans="1:8" s="54" customFormat="1" ht="12.75" x14ac:dyDescent="0.25">
      <c r="A17" s="52" t="s">
        <v>120</v>
      </c>
      <c r="B17" s="75">
        <v>0</v>
      </c>
      <c r="C17" s="76">
        <v>0</v>
      </c>
      <c r="E17" s="24"/>
      <c r="F17" s="29"/>
      <c r="G17" s="29"/>
    </row>
    <row r="18" spans="1:8" s="54" customFormat="1" ht="12.75" x14ac:dyDescent="0.2">
      <c r="A18" s="52" t="s">
        <v>108</v>
      </c>
      <c r="B18" s="53">
        <v>0</v>
      </c>
      <c r="C18" s="59">
        <v>572.35</v>
      </c>
      <c r="E18" s="24"/>
      <c r="F18" s="29"/>
      <c r="G18" s="29"/>
      <c r="H18" s="63"/>
    </row>
    <row r="19" spans="1:8" s="54" customFormat="1" ht="12.75" x14ac:dyDescent="0.25">
      <c r="A19" s="52" t="s">
        <v>303</v>
      </c>
      <c r="B19" s="59">
        <v>282780.28000000003</v>
      </c>
      <c r="C19" s="59">
        <v>263046.34999999998</v>
      </c>
      <c r="E19" s="24"/>
      <c r="F19" s="29"/>
      <c r="G19" s="29"/>
    </row>
    <row r="20" spans="1:8" s="54" customFormat="1" ht="12.75" x14ac:dyDescent="0.25">
      <c r="A20" s="52" t="s">
        <v>121</v>
      </c>
      <c r="B20" s="75">
        <v>0</v>
      </c>
      <c r="C20" s="59">
        <v>0</v>
      </c>
      <c r="E20" s="24"/>
      <c r="F20" s="29"/>
      <c r="G20" s="29"/>
    </row>
    <row r="21" spans="1:8" s="54" customFormat="1" ht="25.5" x14ac:dyDescent="0.25">
      <c r="A21" s="52" t="s">
        <v>109</v>
      </c>
      <c r="B21" s="53">
        <v>1250300.93</v>
      </c>
      <c r="C21" s="59">
        <v>1163033.24</v>
      </c>
      <c r="E21" s="24"/>
      <c r="F21" s="29"/>
      <c r="G21" s="29"/>
    </row>
    <row r="22" spans="1:8" s="54" customFormat="1" ht="25.5" x14ac:dyDescent="0.25">
      <c r="A22" s="52" t="s">
        <v>110</v>
      </c>
      <c r="B22" s="53">
        <v>4870227.8</v>
      </c>
      <c r="C22" s="59">
        <v>4506265.25</v>
      </c>
      <c r="E22" s="24"/>
      <c r="F22" s="29"/>
      <c r="G22" s="29"/>
    </row>
    <row r="23" spans="1:8" s="54" customFormat="1" ht="12.75" x14ac:dyDescent="0.25">
      <c r="A23" s="52" t="s">
        <v>111</v>
      </c>
      <c r="B23" s="59">
        <v>81380.100000000006</v>
      </c>
      <c r="C23" s="59">
        <v>77646.06</v>
      </c>
      <c r="E23" s="24"/>
      <c r="F23" s="29"/>
      <c r="G23" s="29"/>
    </row>
    <row r="24" spans="1:8" s="54" customFormat="1" ht="12.75" x14ac:dyDescent="0.2">
      <c r="A24" s="52" t="s">
        <v>112</v>
      </c>
      <c r="B24" s="53">
        <v>112549.88</v>
      </c>
      <c r="C24" s="59">
        <v>120843.91</v>
      </c>
      <c r="E24" s="24"/>
      <c r="F24" s="29"/>
      <c r="G24" s="29"/>
      <c r="H24" s="63"/>
    </row>
    <row r="25" spans="1:8" s="54" customFormat="1" ht="12.75" x14ac:dyDescent="0.2">
      <c r="A25" s="52" t="s">
        <v>313</v>
      </c>
      <c r="B25" s="53">
        <v>33415.19</v>
      </c>
      <c r="C25" s="59">
        <v>33415.19</v>
      </c>
      <c r="E25" s="24"/>
      <c r="F25" s="72"/>
      <c r="G25" s="72"/>
      <c r="H25" s="63"/>
    </row>
    <row r="26" spans="1:8" s="54" customFormat="1" ht="12.75" x14ac:dyDescent="0.2">
      <c r="A26" s="52" t="s">
        <v>314</v>
      </c>
      <c r="B26" s="53">
        <v>120240</v>
      </c>
      <c r="C26" s="59">
        <v>120240</v>
      </c>
      <c r="E26" s="24"/>
      <c r="F26" s="72"/>
      <c r="G26" s="72"/>
      <c r="H26" s="63"/>
    </row>
    <row r="27" spans="1:8" x14ac:dyDescent="0.25">
      <c r="A27" s="9" t="s">
        <v>122</v>
      </c>
      <c r="B27" s="19">
        <v>10084890.66</v>
      </c>
      <c r="C27" s="19">
        <v>9498337.4000000004</v>
      </c>
      <c r="E27" s="25"/>
      <c r="F27" s="36"/>
      <c r="G27" s="36"/>
    </row>
    <row r="28" spans="1:8" ht="15" x14ac:dyDescent="0.25">
      <c r="B28" s="10"/>
      <c r="C28" s="54"/>
      <c r="F28" s="35"/>
      <c r="G28" s="35"/>
    </row>
    <row r="29" spans="1:8" ht="15" x14ac:dyDescent="0.25">
      <c r="A29" s="16" t="s">
        <v>103</v>
      </c>
      <c r="B29" s="17" t="s">
        <v>124</v>
      </c>
      <c r="C29" s="67"/>
      <c r="E29"/>
      <c r="F29" s="36"/>
      <c r="G29" s="36"/>
      <c r="H29"/>
    </row>
    <row r="30" spans="1:8" s="54" customFormat="1" ht="12.75" x14ac:dyDescent="0.2">
      <c r="A30" s="52" t="s">
        <v>117</v>
      </c>
      <c r="B30" s="53">
        <v>1065270.9501</v>
      </c>
      <c r="C30" s="67"/>
      <c r="E30" s="24"/>
      <c r="F30" s="70"/>
      <c r="G30" s="71"/>
      <c r="H30" s="63"/>
    </row>
    <row r="31" spans="1:8" s="54" customFormat="1" ht="12.75" x14ac:dyDescent="0.2">
      <c r="A31" s="52" t="s">
        <v>125</v>
      </c>
      <c r="B31" s="53">
        <v>293688</v>
      </c>
      <c r="E31" s="24"/>
      <c r="F31" s="29"/>
      <c r="G31" s="71"/>
      <c r="H31" s="63"/>
    </row>
    <row r="32" spans="1:8" s="54" customFormat="1" ht="25.5" x14ac:dyDescent="0.2">
      <c r="A32" s="52" t="s">
        <v>99</v>
      </c>
      <c r="B32" s="53">
        <v>268192.2</v>
      </c>
      <c r="E32" s="24"/>
      <c r="F32" s="29"/>
      <c r="G32" s="71"/>
      <c r="H32" s="63"/>
    </row>
    <row r="33" spans="1:8" s="54" customFormat="1" ht="12.75" x14ac:dyDescent="0.2">
      <c r="A33" s="52" t="s">
        <v>114</v>
      </c>
      <c r="B33" s="75">
        <v>0</v>
      </c>
      <c r="E33" s="24"/>
      <c r="F33" s="29"/>
      <c r="G33" s="71"/>
      <c r="H33" s="63"/>
    </row>
    <row r="34" spans="1:8" s="54" customFormat="1" ht="12.75" x14ac:dyDescent="0.2">
      <c r="A34" s="52" t="s">
        <v>276</v>
      </c>
      <c r="B34" s="53">
        <v>41167.199999999997</v>
      </c>
      <c r="E34" s="24"/>
      <c r="F34" s="29"/>
      <c r="G34" s="71"/>
      <c r="H34" s="63"/>
    </row>
    <row r="35" spans="1:8" s="54" customFormat="1" ht="12.75" x14ac:dyDescent="0.2">
      <c r="A35" s="52" t="s">
        <v>277</v>
      </c>
      <c r="B35" s="53">
        <v>113253.6</v>
      </c>
      <c r="E35" s="24"/>
      <c r="F35" s="29"/>
      <c r="G35" s="71"/>
      <c r="H35" s="63"/>
    </row>
    <row r="36" spans="1:8" s="54" customFormat="1" ht="12.75" x14ac:dyDescent="0.2">
      <c r="A36" s="52" t="s">
        <v>278</v>
      </c>
      <c r="B36" s="53">
        <v>466228.68</v>
      </c>
      <c r="E36" s="24"/>
      <c r="F36" s="29"/>
      <c r="G36" s="71"/>
      <c r="H36" s="63"/>
    </row>
    <row r="37" spans="1:8" s="54" customFormat="1" ht="12.75" x14ac:dyDescent="0.2">
      <c r="A37" s="52" t="s">
        <v>102</v>
      </c>
      <c r="B37" s="53">
        <v>0</v>
      </c>
      <c r="E37" s="24"/>
      <c r="F37" s="29"/>
      <c r="G37" s="71"/>
      <c r="H37" s="63"/>
    </row>
    <row r="38" spans="1:8" s="54" customFormat="1" ht="12.75" x14ac:dyDescent="0.2">
      <c r="A38" s="52" t="s">
        <v>279</v>
      </c>
      <c r="B38" s="53">
        <v>474028.2</v>
      </c>
      <c r="E38" s="24"/>
      <c r="F38" s="29"/>
      <c r="G38" s="71"/>
      <c r="H38" s="63"/>
    </row>
    <row r="39" spans="1:8" s="54" customFormat="1" ht="12.75" x14ac:dyDescent="0.2">
      <c r="A39" s="52" t="s">
        <v>280</v>
      </c>
      <c r="B39" s="75">
        <v>0</v>
      </c>
      <c r="E39" s="24"/>
      <c r="F39" s="29"/>
      <c r="G39" s="71"/>
      <c r="H39" s="63"/>
    </row>
    <row r="40" spans="1:8" s="54" customFormat="1" ht="12.75" x14ac:dyDescent="0.2">
      <c r="A40" s="56" t="s">
        <v>281</v>
      </c>
      <c r="B40" s="53">
        <v>0</v>
      </c>
      <c r="E40" s="24"/>
      <c r="F40" s="29"/>
      <c r="G40" s="71"/>
      <c r="H40" s="63"/>
    </row>
    <row r="41" spans="1:8" s="54" customFormat="1" ht="12.75" x14ac:dyDescent="0.2">
      <c r="A41" s="52" t="s">
        <v>302</v>
      </c>
      <c r="B41" s="53">
        <v>285330.59000000003</v>
      </c>
      <c r="E41" s="24"/>
      <c r="F41" s="29"/>
      <c r="G41" s="71"/>
      <c r="H41" s="63"/>
    </row>
    <row r="42" spans="1:8" s="54" customFormat="1" ht="25.5" x14ac:dyDescent="0.2">
      <c r="A42" s="52" t="s">
        <v>304</v>
      </c>
      <c r="B42" s="53">
        <v>1578422.33</v>
      </c>
      <c r="E42" s="24"/>
      <c r="F42" s="29"/>
      <c r="G42" s="71"/>
      <c r="H42" s="63"/>
    </row>
    <row r="43" spans="1:8" s="54" customFormat="1" ht="12.75" x14ac:dyDescent="0.25">
      <c r="A43" s="58" t="s">
        <v>115</v>
      </c>
      <c r="B43" s="55">
        <v>50485.599999999999</v>
      </c>
      <c r="E43" s="24"/>
      <c r="F43" s="29"/>
      <c r="G43" s="67"/>
    </row>
    <row r="44" spans="1:8" s="54" customFormat="1" ht="12.75" x14ac:dyDescent="0.2">
      <c r="A44" s="58" t="s">
        <v>127</v>
      </c>
      <c r="B44" s="55">
        <v>81782.87</v>
      </c>
      <c r="F44" s="72"/>
      <c r="G44" s="67"/>
      <c r="H44" s="63"/>
    </row>
    <row r="45" spans="1:8" s="54" customFormat="1" ht="12.75" x14ac:dyDescent="0.2">
      <c r="A45" s="52" t="s">
        <v>305</v>
      </c>
      <c r="B45" s="53">
        <v>4786655.09</v>
      </c>
      <c r="E45" s="24"/>
      <c r="F45" s="29"/>
      <c r="G45" s="67"/>
      <c r="H45" s="63"/>
    </row>
    <row r="46" spans="1:8" s="54" customFormat="1" ht="12.75" x14ac:dyDescent="0.2">
      <c r="A46" s="58" t="s">
        <v>306</v>
      </c>
      <c r="B46" s="55">
        <v>107012.23999999999</v>
      </c>
      <c r="F46" s="29"/>
      <c r="G46" s="67"/>
      <c r="H46" s="63"/>
    </row>
    <row r="47" spans="1:8" s="54" customFormat="1" ht="12.75" x14ac:dyDescent="0.2">
      <c r="A47" s="52" t="s">
        <v>307</v>
      </c>
      <c r="B47" s="53">
        <v>79842.600000000006</v>
      </c>
      <c r="E47" s="24"/>
      <c r="F47" s="29"/>
      <c r="G47" s="71"/>
      <c r="H47" s="63"/>
    </row>
    <row r="48" spans="1:8" s="54" customFormat="1" ht="12.75" x14ac:dyDescent="0.2">
      <c r="A48" s="56" t="s">
        <v>308</v>
      </c>
      <c r="B48" s="57">
        <v>0</v>
      </c>
      <c r="E48" s="24"/>
      <c r="F48" s="29"/>
      <c r="G48" s="71"/>
      <c r="H48" s="63"/>
    </row>
    <row r="49" spans="1:8" s="54" customFormat="1" ht="12.75" x14ac:dyDescent="0.2">
      <c r="A49" s="52" t="s">
        <v>309</v>
      </c>
      <c r="B49" s="53">
        <v>4102.6400000000003</v>
      </c>
      <c r="E49" s="24"/>
      <c r="F49" s="29"/>
      <c r="G49" s="67"/>
      <c r="H49" s="63"/>
    </row>
    <row r="50" spans="1:8" s="54" customFormat="1" ht="12.75" x14ac:dyDescent="0.2">
      <c r="A50" s="56" t="s">
        <v>310</v>
      </c>
      <c r="B50" s="53">
        <v>120240</v>
      </c>
      <c r="E50" s="24"/>
      <c r="F50" s="72"/>
      <c r="G50" s="71"/>
      <c r="H50" s="63"/>
    </row>
    <row r="51" spans="1:8" s="54" customFormat="1" ht="25.5" x14ac:dyDescent="0.2">
      <c r="A51" s="52" t="s">
        <v>311</v>
      </c>
      <c r="B51" s="75">
        <v>0</v>
      </c>
      <c r="E51" s="24"/>
      <c r="F51" s="72"/>
      <c r="G51" s="71"/>
      <c r="H51" s="63"/>
    </row>
    <row r="52" spans="1:8" ht="15" x14ac:dyDescent="0.25">
      <c r="A52" s="9" t="s">
        <v>126</v>
      </c>
      <c r="B52" s="18">
        <v>9576422.0800999999</v>
      </c>
      <c r="E52" s="24"/>
      <c r="F52" s="24"/>
      <c r="G52"/>
      <c r="H52"/>
    </row>
    <row r="53" spans="1:8" ht="4.5" customHeight="1" x14ac:dyDescent="0.25">
      <c r="B53" s="2"/>
      <c r="E53"/>
      <c r="F53" s="31"/>
      <c r="G53" s="32"/>
    </row>
    <row r="54" spans="1:8" ht="15" x14ac:dyDescent="0.25">
      <c r="A54" s="9" t="s">
        <v>116</v>
      </c>
      <c r="B54" s="18">
        <v>-78084.680099999532</v>
      </c>
      <c r="E54"/>
      <c r="F54" s="33"/>
      <c r="G54" s="34"/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1">
    <pageSetUpPr fitToPage="1"/>
  </sheetPr>
  <dimension ref="A1:H54"/>
  <sheetViews>
    <sheetView zoomScaleNormal="100" workbookViewId="0">
      <pane ySplit="3" topLeftCell="A40" activePane="bottomLeft" state="frozen"/>
      <selection activeCell="B38" sqref="B38"/>
      <selection pane="bottomLeft" activeCell="B38" sqref="B38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7" t="s">
        <v>312</v>
      </c>
      <c r="B1" s="157"/>
      <c r="C1" s="157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158" t="s">
        <v>315</v>
      </c>
      <c r="B3" s="161"/>
      <c r="C3" s="161"/>
      <c r="D3" s="15"/>
      <c r="E3" s="1" t="s">
        <v>91</v>
      </c>
      <c r="F3" s="12"/>
    </row>
    <row r="4" spans="1:8" ht="6" customHeight="1" x14ac:dyDescent="0.25"/>
    <row r="5" spans="1:8" x14ac:dyDescent="0.25">
      <c r="A5" s="155" t="s">
        <v>103</v>
      </c>
      <c r="B5" s="159" t="s">
        <v>123</v>
      </c>
      <c r="C5" s="160"/>
      <c r="E5" s="5"/>
      <c r="F5" s="6"/>
    </row>
    <row r="6" spans="1:8" x14ac:dyDescent="0.25">
      <c r="A6" s="156"/>
      <c r="B6" s="16" t="s">
        <v>97</v>
      </c>
      <c r="C6" s="16" t="s">
        <v>98</v>
      </c>
      <c r="E6" s="5"/>
      <c r="F6" s="6"/>
    </row>
    <row r="7" spans="1:8" s="54" customFormat="1" ht="12.75" x14ac:dyDescent="0.2">
      <c r="A7" s="52" t="s">
        <v>117</v>
      </c>
      <c r="B7" s="53">
        <v>1793609.68</v>
      </c>
      <c r="C7" s="59">
        <v>1789879.56</v>
      </c>
      <c r="E7" s="24"/>
      <c r="F7" s="27"/>
      <c r="G7" s="27"/>
      <c r="H7" s="63"/>
    </row>
    <row r="8" spans="1:8" s="54" customFormat="1" ht="25.5" x14ac:dyDescent="0.2">
      <c r="A8" s="52" t="s">
        <v>106</v>
      </c>
      <c r="B8" s="53">
        <v>281107.98</v>
      </c>
      <c r="C8" s="59">
        <v>272491.24</v>
      </c>
      <c r="E8" s="24"/>
      <c r="F8" s="24"/>
      <c r="G8" s="24"/>
      <c r="H8" s="63"/>
    </row>
    <row r="9" spans="1:8" s="54" customFormat="1" ht="12.75" x14ac:dyDescent="0.25">
      <c r="A9" s="52" t="s">
        <v>118</v>
      </c>
      <c r="B9" s="59">
        <v>1401626.81</v>
      </c>
      <c r="C9" s="59">
        <v>1353524.82</v>
      </c>
      <c r="E9" s="24"/>
      <c r="F9" s="27"/>
      <c r="G9" s="27"/>
    </row>
    <row r="10" spans="1:8" s="54" customFormat="1" ht="25.5" x14ac:dyDescent="0.2">
      <c r="A10" s="52" t="s">
        <v>113</v>
      </c>
      <c r="B10" s="53">
        <v>487762.2</v>
      </c>
      <c r="C10" s="59">
        <v>468263.81</v>
      </c>
      <c r="E10" s="24"/>
      <c r="F10" s="27"/>
      <c r="G10" s="27"/>
      <c r="H10" s="63"/>
    </row>
    <row r="11" spans="1:8" s="54" customFormat="1" ht="12.75" x14ac:dyDescent="0.2">
      <c r="A11" s="52" t="s">
        <v>104</v>
      </c>
      <c r="B11" s="53">
        <v>385364.52</v>
      </c>
      <c r="C11" s="59">
        <v>371224.48</v>
      </c>
      <c r="E11" s="24"/>
      <c r="F11" s="27"/>
      <c r="G11" s="27"/>
      <c r="H11" s="63"/>
    </row>
    <row r="12" spans="1:8" s="54" customFormat="1" ht="12.75" x14ac:dyDescent="0.2">
      <c r="A12" s="52" t="s">
        <v>100</v>
      </c>
      <c r="B12" s="53">
        <v>67845.84</v>
      </c>
      <c r="C12" s="59">
        <v>65186.11</v>
      </c>
      <c r="E12" s="24"/>
      <c r="F12" s="27"/>
      <c r="G12" s="27"/>
      <c r="H12" s="63"/>
    </row>
    <row r="13" spans="1:8" s="54" customFormat="1" ht="12.75" x14ac:dyDescent="0.2">
      <c r="A13" s="52" t="s">
        <v>101</v>
      </c>
      <c r="B13" s="75">
        <v>0</v>
      </c>
      <c r="C13" s="75">
        <v>0</v>
      </c>
      <c r="E13" s="24"/>
      <c r="F13" s="24"/>
      <c r="G13" s="24"/>
      <c r="H13" s="63"/>
    </row>
    <row r="14" spans="1:8" s="54" customFormat="1" ht="12.75" x14ac:dyDescent="0.2">
      <c r="A14" s="52" t="s">
        <v>105</v>
      </c>
      <c r="B14" s="53">
        <v>903784.08</v>
      </c>
      <c r="C14" s="59">
        <v>861906.13</v>
      </c>
      <c r="E14" s="24"/>
      <c r="F14" s="27"/>
      <c r="G14" s="27"/>
      <c r="H14" s="63"/>
    </row>
    <row r="15" spans="1:8" s="54" customFormat="1" ht="12.75" x14ac:dyDescent="0.25">
      <c r="A15" s="52" t="s">
        <v>119</v>
      </c>
      <c r="B15" s="59">
        <v>12000</v>
      </c>
      <c r="C15" s="59">
        <v>11000</v>
      </c>
      <c r="E15" s="24"/>
      <c r="F15" s="27"/>
      <c r="G15" s="27"/>
    </row>
    <row r="16" spans="1:8" s="54" customFormat="1" ht="12.75" x14ac:dyDescent="0.25">
      <c r="A16" s="52" t="s">
        <v>107</v>
      </c>
      <c r="B16" s="59">
        <v>862120.5</v>
      </c>
      <c r="C16" s="59">
        <v>828302.33</v>
      </c>
      <c r="E16" s="24"/>
      <c r="F16" s="27"/>
      <c r="G16" s="27"/>
    </row>
    <row r="17" spans="1:8" s="54" customFormat="1" ht="12.75" x14ac:dyDescent="0.25">
      <c r="A17" s="52" t="s">
        <v>120</v>
      </c>
      <c r="B17" s="59">
        <v>219107.65</v>
      </c>
      <c r="C17" s="59">
        <v>210204.52</v>
      </c>
      <c r="E17" s="24"/>
      <c r="F17" s="37"/>
      <c r="G17" s="37"/>
    </row>
    <row r="18" spans="1:8" s="54" customFormat="1" ht="12.75" x14ac:dyDescent="0.2">
      <c r="A18" s="52" t="s">
        <v>108</v>
      </c>
      <c r="B18" s="75">
        <v>0</v>
      </c>
      <c r="C18" s="75">
        <v>0</v>
      </c>
      <c r="E18" s="24"/>
      <c r="F18" s="24"/>
      <c r="G18" s="24"/>
      <c r="H18" s="63"/>
    </row>
    <row r="19" spans="1:8" s="54" customFormat="1" ht="12.75" x14ac:dyDescent="0.25">
      <c r="A19" s="52" t="s">
        <v>303</v>
      </c>
      <c r="B19" s="59">
        <v>125855.91</v>
      </c>
      <c r="C19" s="59">
        <v>119053.79</v>
      </c>
      <c r="E19" s="24"/>
      <c r="F19" s="27"/>
      <c r="G19" s="27"/>
    </row>
    <row r="20" spans="1:8" s="54" customFormat="1" ht="12.75" x14ac:dyDescent="0.25">
      <c r="A20" s="52" t="s">
        <v>121</v>
      </c>
      <c r="B20" s="75">
        <v>0</v>
      </c>
      <c r="C20" s="59">
        <v>0</v>
      </c>
      <c r="E20" s="24"/>
      <c r="F20" s="24"/>
      <c r="G20" s="24"/>
    </row>
    <row r="21" spans="1:8" s="54" customFormat="1" ht="25.5" x14ac:dyDescent="0.25">
      <c r="A21" s="52" t="s">
        <v>109</v>
      </c>
      <c r="B21" s="53">
        <v>0</v>
      </c>
      <c r="C21" s="59">
        <v>67472.05</v>
      </c>
      <c r="E21" s="24"/>
      <c r="F21" s="24"/>
      <c r="G21" s="24"/>
    </row>
    <row r="22" spans="1:8" s="54" customFormat="1" ht="25.5" x14ac:dyDescent="0.25">
      <c r="A22" s="52" t="s">
        <v>110</v>
      </c>
      <c r="B22" s="53">
        <v>0</v>
      </c>
      <c r="C22" s="59">
        <v>270046.18</v>
      </c>
      <c r="E22" s="24"/>
      <c r="F22" s="24"/>
      <c r="G22" s="24"/>
    </row>
    <row r="23" spans="1:8" s="54" customFormat="1" ht="12.75" x14ac:dyDescent="0.25">
      <c r="A23" s="52" t="s">
        <v>111</v>
      </c>
      <c r="B23" s="59">
        <v>134328.18</v>
      </c>
      <c r="C23" s="59">
        <v>129751.81</v>
      </c>
      <c r="E23" s="24"/>
      <c r="F23" s="37"/>
      <c r="G23" s="37"/>
    </row>
    <row r="24" spans="1:8" s="54" customFormat="1" ht="12.75" x14ac:dyDescent="0.2">
      <c r="A24" s="52" t="s">
        <v>112</v>
      </c>
      <c r="B24" s="59">
        <v>0</v>
      </c>
      <c r="C24" s="59">
        <v>11533.55</v>
      </c>
      <c r="E24" s="24"/>
      <c r="F24" s="37"/>
      <c r="G24" s="37"/>
      <c r="H24" s="63"/>
    </row>
    <row r="25" spans="1:8" s="54" customFormat="1" ht="12.75" x14ac:dyDescent="0.2">
      <c r="A25" s="52" t="s">
        <v>313</v>
      </c>
      <c r="B25" s="53">
        <v>0</v>
      </c>
      <c r="C25" s="59">
        <v>0</v>
      </c>
      <c r="E25" s="24"/>
      <c r="F25" s="64"/>
      <c r="G25" s="64"/>
      <c r="H25" s="63"/>
    </row>
    <row r="26" spans="1:8" s="54" customFormat="1" ht="12.75" x14ac:dyDescent="0.2">
      <c r="A26" s="52" t="s">
        <v>314</v>
      </c>
      <c r="B26" s="53">
        <v>429600</v>
      </c>
      <c r="C26" s="59">
        <v>429600</v>
      </c>
      <c r="E26" s="24"/>
      <c r="F26" s="65"/>
      <c r="G26" s="65"/>
      <c r="H26" s="63"/>
    </row>
    <row r="27" spans="1:8" x14ac:dyDescent="0.25">
      <c r="A27" s="9" t="s">
        <v>122</v>
      </c>
      <c r="B27" s="19">
        <v>7104113.3499999996</v>
      </c>
      <c r="C27" s="19">
        <v>7259440.379999999</v>
      </c>
      <c r="E27" s="25"/>
      <c r="F27" s="38"/>
      <c r="G27" s="38"/>
    </row>
    <row r="28" spans="1:8" ht="15" x14ac:dyDescent="0.25">
      <c r="B28" s="10"/>
      <c r="C28" s="54"/>
      <c r="E28" s="26"/>
      <c r="F28" s="26"/>
      <c r="G28"/>
    </row>
    <row r="29" spans="1:8" ht="15" x14ac:dyDescent="0.25">
      <c r="A29" s="16" t="s">
        <v>103</v>
      </c>
      <c r="B29" s="17" t="s">
        <v>124</v>
      </c>
      <c r="C29" s="67"/>
      <c r="H29"/>
    </row>
    <row r="30" spans="1:8" s="54" customFormat="1" ht="12.75" x14ac:dyDescent="0.2">
      <c r="A30" s="52" t="s">
        <v>117</v>
      </c>
      <c r="B30" s="53">
        <v>1796929.92</v>
      </c>
      <c r="C30" s="67"/>
      <c r="E30" s="24"/>
      <c r="F30" s="62"/>
      <c r="G30" s="63"/>
      <c r="H30" s="63"/>
    </row>
    <row r="31" spans="1:8" s="54" customFormat="1" ht="12.75" x14ac:dyDescent="0.25">
      <c r="A31" s="52" t="s">
        <v>125</v>
      </c>
      <c r="B31" s="53">
        <v>446011</v>
      </c>
      <c r="E31" s="24"/>
      <c r="F31" s="27"/>
    </row>
    <row r="32" spans="1:8" s="54" customFormat="1" ht="25.5" x14ac:dyDescent="0.2">
      <c r="A32" s="52" t="s">
        <v>99</v>
      </c>
      <c r="B32" s="53">
        <v>487769.58</v>
      </c>
      <c r="E32" s="24"/>
      <c r="F32" s="37"/>
      <c r="G32" s="63"/>
      <c r="H32" s="63"/>
    </row>
    <row r="33" spans="1:8" s="54" customFormat="1" ht="12.75" x14ac:dyDescent="0.2">
      <c r="A33" s="52" t="s">
        <v>114</v>
      </c>
      <c r="B33" s="53">
        <v>385371</v>
      </c>
      <c r="E33" s="24"/>
      <c r="F33" s="37"/>
      <c r="G33" s="63"/>
      <c r="H33" s="63"/>
    </row>
    <row r="34" spans="1:8" s="54" customFormat="1" ht="12.75" x14ac:dyDescent="0.2">
      <c r="A34" s="52" t="s">
        <v>276</v>
      </c>
      <c r="B34" s="53">
        <v>67845.84</v>
      </c>
      <c r="E34" s="24"/>
      <c r="F34" s="37"/>
      <c r="G34" s="63"/>
      <c r="H34" s="63"/>
    </row>
    <row r="35" spans="1:8" s="54" customFormat="1" ht="12.75" x14ac:dyDescent="0.2">
      <c r="A35" s="52" t="s">
        <v>277</v>
      </c>
      <c r="B35" s="75">
        <v>0</v>
      </c>
      <c r="E35" s="24"/>
      <c r="F35" s="24"/>
      <c r="G35" s="63"/>
      <c r="H35" s="63"/>
    </row>
    <row r="36" spans="1:8" s="54" customFormat="1" ht="12.75" x14ac:dyDescent="0.2">
      <c r="A36" s="52" t="s">
        <v>278</v>
      </c>
      <c r="B36" s="53">
        <v>912684.98</v>
      </c>
      <c r="E36" s="24"/>
      <c r="F36" s="27"/>
      <c r="G36" s="63"/>
      <c r="H36" s="63"/>
    </row>
    <row r="37" spans="1:8" s="54" customFormat="1" ht="12.75" x14ac:dyDescent="0.2">
      <c r="A37" s="52" t="s">
        <v>102</v>
      </c>
      <c r="B37" s="53">
        <v>0</v>
      </c>
      <c r="E37" s="24"/>
      <c r="F37" s="27"/>
      <c r="G37" s="63"/>
      <c r="H37" s="63"/>
    </row>
    <row r="38" spans="1:8" s="54" customFormat="1" ht="12.75" x14ac:dyDescent="0.2">
      <c r="A38" s="52" t="s">
        <v>279</v>
      </c>
      <c r="B38" s="53">
        <v>862129.98</v>
      </c>
      <c r="E38" s="24"/>
      <c r="F38" s="27"/>
      <c r="G38" s="63"/>
      <c r="H38" s="63"/>
    </row>
    <row r="39" spans="1:8" s="54" customFormat="1" ht="12.75" x14ac:dyDescent="0.2">
      <c r="A39" s="52" t="s">
        <v>280</v>
      </c>
      <c r="B39" s="53">
        <v>219107.65</v>
      </c>
      <c r="E39" s="24"/>
      <c r="F39" s="37"/>
      <c r="G39" s="63"/>
      <c r="H39" s="63"/>
    </row>
    <row r="40" spans="1:8" s="54" customFormat="1" ht="12.75" x14ac:dyDescent="0.2">
      <c r="A40" s="56" t="s">
        <v>281</v>
      </c>
      <c r="B40" s="75">
        <v>0</v>
      </c>
      <c r="E40" s="24"/>
      <c r="F40" s="24"/>
      <c r="G40" s="63"/>
      <c r="H40" s="63"/>
    </row>
    <row r="41" spans="1:8" s="54" customFormat="1" ht="12.75" x14ac:dyDescent="0.2">
      <c r="A41" s="52" t="s">
        <v>302</v>
      </c>
      <c r="B41" s="53">
        <v>116772.82</v>
      </c>
      <c r="E41" s="24"/>
      <c r="F41" s="24"/>
      <c r="G41" s="63"/>
      <c r="H41" s="63"/>
    </row>
    <row r="42" spans="1:8" s="54" customFormat="1" ht="25.5" x14ac:dyDescent="0.2">
      <c r="A42" s="52" t="s">
        <v>304</v>
      </c>
      <c r="B42" s="53">
        <v>62003.5</v>
      </c>
      <c r="E42" s="24"/>
      <c r="F42" s="24"/>
      <c r="H42" s="63"/>
    </row>
    <row r="43" spans="1:8" s="54" customFormat="1" ht="12.75" x14ac:dyDescent="0.2">
      <c r="A43" s="58" t="s">
        <v>115</v>
      </c>
      <c r="B43" s="55">
        <v>0</v>
      </c>
      <c r="E43" s="63"/>
      <c r="F43" s="64"/>
      <c r="H43" s="63"/>
    </row>
    <row r="44" spans="1:8" s="54" customFormat="1" ht="12.75" x14ac:dyDescent="0.2">
      <c r="A44" s="58" t="s">
        <v>127</v>
      </c>
      <c r="B44" s="55">
        <v>62003.16</v>
      </c>
      <c r="E44" s="24"/>
      <c r="F44" s="24"/>
      <c r="H44" s="63"/>
    </row>
    <row r="45" spans="1:8" s="54" customFormat="1" ht="12.75" x14ac:dyDescent="0.2">
      <c r="A45" s="52" t="s">
        <v>305</v>
      </c>
      <c r="B45" s="53">
        <v>108625.25</v>
      </c>
      <c r="F45" s="24"/>
      <c r="G45" s="63"/>
      <c r="H45" s="63"/>
    </row>
    <row r="46" spans="1:8" s="54" customFormat="1" ht="12.75" x14ac:dyDescent="0.2">
      <c r="A46" s="58" t="s">
        <v>306</v>
      </c>
      <c r="B46" s="55">
        <v>108625.25</v>
      </c>
      <c r="E46" s="24"/>
      <c r="F46" s="24"/>
      <c r="G46" s="63"/>
      <c r="H46" s="63"/>
    </row>
    <row r="47" spans="1:8" s="54" customFormat="1" ht="12.75" x14ac:dyDescent="0.2">
      <c r="A47" s="52" t="s">
        <v>307</v>
      </c>
      <c r="B47" s="53">
        <v>305554.68</v>
      </c>
      <c r="E47" s="24"/>
      <c r="F47" s="24"/>
      <c r="G47" s="63"/>
      <c r="H47" s="63"/>
    </row>
    <row r="48" spans="1:8" s="54" customFormat="1" ht="12.75" x14ac:dyDescent="0.2">
      <c r="A48" s="56" t="s">
        <v>308</v>
      </c>
      <c r="B48" s="57">
        <v>0</v>
      </c>
      <c r="E48" s="24"/>
      <c r="F48" s="24"/>
      <c r="H48" s="63"/>
    </row>
    <row r="49" spans="1:8" s="54" customFormat="1" ht="12.75" x14ac:dyDescent="0.2">
      <c r="A49" s="52" t="s">
        <v>309</v>
      </c>
      <c r="B49" s="53">
        <v>0</v>
      </c>
      <c r="E49" s="24"/>
      <c r="F49" s="24"/>
      <c r="G49" s="63"/>
      <c r="H49" s="63"/>
    </row>
    <row r="50" spans="1:8" s="54" customFormat="1" ht="12.75" x14ac:dyDescent="0.2">
      <c r="A50" s="56" t="s">
        <v>310</v>
      </c>
      <c r="B50" s="53">
        <v>429600</v>
      </c>
      <c r="E50" s="24"/>
      <c r="F50" s="65"/>
      <c r="G50" s="63"/>
      <c r="H50" s="63"/>
    </row>
    <row r="51" spans="1:8" s="54" customFormat="1" ht="25.5" x14ac:dyDescent="0.2">
      <c r="A51" s="52" t="s">
        <v>311</v>
      </c>
      <c r="B51" s="75">
        <v>0</v>
      </c>
      <c r="E51" s="63"/>
      <c r="F51" s="24"/>
      <c r="H51" s="63"/>
    </row>
    <row r="52" spans="1:8" x14ac:dyDescent="0.25">
      <c r="A52" s="9" t="s">
        <v>126</v>
      </c>
      <c r="B52" s="18">
        <v>6200406.1999999993</v>
      </c>
      <c r="E52" s="31"/>
      <c r="F52" s="39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v>1059034.1799999997</v>
      </c>
      <c r="E54" s="33"/>
      <c r="F54" s="34"/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2">
    <pageSetUpPr fitToPage="1"/>
  </sheetPr>
  <dimension ref="A1:H54"/>
  <sheetViews>
    <sheetView zoomScaleNormal="100" workbookViewId="0">
      <pane ySplit="3" topLeftCell="A13" activePane="bottomLeft" state="frozen"/>
      <selection activeCell="B38" sqref="B38"/>
      <selection pane="bottomLeft" activeCell="B38" sqref="B38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7" t="s">
        <v>312</v>
      </c>
      <c r="B1" s="157"/>
      <c r="C1" s="157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161" t="s">
        <v>92</v>
      </c>
      <c r="B3" s="161"/>
      <c r="C3" s="161"/>
      <c r="D3" s="15"/>
      <c r="E3" s="1" t="s">
        <v>91</v>
      </c>
      <c r="F3" s="12"/>
    </row>
    <row r="4" spans="1:8" ht="6" customHeight="1" x14ac:dyDescent="0.25"/>
    <row r="5" spans="1:8" x14ac:dyDescent="0.25">
      <c r="A5" s="155" t="s">
        <v>103</v>
      </c>
      <c r="B5" s="159" t="s">
        <v>123</v>
      </c>
      <c r="C5" s="160"/>
      <c r="E5" s="5"/>
      <c r="F5" s="6"/>
    </row>
    <row r="6" spans="1:8" x14ac:dyDescent="0.25">
      <c r="A6" s="156"/>
      <c r="B6" s="16" t="s">
        <v>97</v>
      </c>
      <c r="C6" s="16" t="s">
        <v>98</v>
      </c>
      <c r="E6" s="5"/>
      <c r="F6" s="6"/>
    </row>
    <row r="7" spans="1:8" s="54" customFormat="1" ht="12.75" x14ac:dyDescent="0.2">
      <c r="A7" s="52" t="s">
        <v>117</v>
      </c>
      <c r="B7" s="53">
        <v>1267231.56</v>
      </c>
      <c r="C7" s="59">
        <v>1275784.07</v>
      </c>
      <c r="E7" s="24"/>
      <c r="F7" s="27"/>
      <c r="G7" s="27"/>
      <c r="H7" s="63"/>
    </row>
    <row r="8" spans="1:8" s="54" customFormat="1" ht="25.5" x14ac:dyDescent="0.2">
      <c r="A8" s="52" t="s">
        <v>106</v>
      </c>
      <c r="B8" s="53">
        <v>182152.14</v>
      </c>
      <c r="C8" s="59">
        <v>179604.91</v>
      </c>
      <c r="E8" s="24"/>
      <c r="F8" s="24"/>
      <c r="G8" s="24"/>
      <c r="H8" s="63"/>
    </row>
    <row r="9" spans="1:8" s="54" customFormat="1" ht="12.75" x14ac:dyDescent="0.25">
      <c r="A9" s="52" t="s">
        <v>118</v>
      </c>
      <c r="B9" s="59">
        <v>988472.52</v>
      </c>
      <c r="C9" s="59">
        <v>969331.12</v>
      </c>
      <c r="E9" s="24"/>
      <c r="F9" s="27"/>
      <c r="G9" s="27"/>
    </row>
    <row r="10" spans="1:8" s="54" customFormat="1" ht="25.5" x14ac:dyDescent="0.2">
      <c r="A10" s="52" t="s">
        <v>113</v>
      </c>
      <c r="B10" s="53">
        <v>343986.6</v>
      </c>
      <c r="C10" s="59">
        <v>335894.89</v>
      </c>
      <c r="E10" s="24"/>
      <c r="F10" s="27"/>
      <c r="G10" s="27"/>
      <c r="H10" s="63"/>
    </row>
    <row r="11" spans="1:8" s="54" customFormat="1" ht="12.75" x14ac:dyDescent="0.2">
      <c r="A11" s="52" t="s">
        <v>104</v>
      </c>
      <c r="B11" s="53">
        <v>271771.38</v>
      </c>
      <c r="C11" s="59">
        <v>266054.17</v>
      </c>
      <c r="E11" s="24"/>
      <c r="F11" s="27"/>
      <c r="G11" s="27"/>
      <c r="H11" s="63"/>
    </row>
    <row r="12" spans="1:8" s="54" customFormat="1" ht="12.75" x14ac:dyDescent="0.2">
      <c r="A12" s="52" t="s">
        <v>100</v>
      </c>
      <c r="B12" s="53">
        <v>30459.24</v>
      </c>
      <c r="C12" s="59">
        <v>29664.33</v>
      </c>
      <c r="E12" s="24"/>
      <c r="F12" s="27"/>
      <c r="G12" s="27"/>
      <c r="H12" s="63"/>
    </row>
    <row r="13" spans="1:8" s="54" customFormat="1" ht="12.75" x14ac:dyDescent="0.2">
      <c r="A13" s="52" t="s">
        <v>101</v>
      </c>
      <c r="B13" s="75">
        <v>0</v>
      </c>
      <c r="C13" s="75">
        <v>0</v>
      </c>
      <c r="E13" s="24"/>
      <c r="F13" s="24"/>
      <c r="G13" s="24"/>
      <c r="H13" s="63"/>
    </row>
    <row r="14" spans="1:8" s="54" customFormat="1" ht="12.75" x14ac:dyDescent="0.2">
      <c r="A14" s="52" t="s">
        <v>105</v>
      </c>
      <c r="B14" s="53">
        <v>678421.24</v>
      </c>
      <c r="C14" s="59">
        <v>656999.19999999995</v>
      </c>
      <c r="E14" s="24"/>
      <c r="F14" s="27"/>
      <c r="G14" s="27"/>
      <c r="H14" s="63"/>
    </row>
    <row r="15" spans="1:8" s="54" customFormat="1" ht="12.75" x14ac:dyDescent="0.25">
      <c r="A15" s="52" t="s">
        <v>119</v>
      </c>
      <c r="B15" s="59">
        <v>396000</v>
      </c>
      <c r="C15" s="59">
        <v>466100</v>
      </c>
      <c r="E15" s="24"/>
      <c r="F15" s="27"/>
      <c r="G15" s="27"/>
    </row>
    <row r="16" spans="1:8" s="54" customFormat="1" ht="12.75" x14ac:dyDescent="0.25">
      <c r="A16" s="52" t="s">
        <v>107</v>
      </c>
      <c r="B16" s="59">
        <v>607995.30000000005</v>
      </c>
      <c r="C16" s="59">
        <v>593875.13</v>
      </c>
      <c r="E16" s="24"/>
      <c r="F16" s="27"/>
      <c r="G16" s="27"/>
    </row>
    <row r="17" spans="1:8" s="54" customFormat="1" ht="12.75" x14ac:dyDescent="0.25">
      <c r="A17" s="52" t="s">
        <v>120</v>
      </c>
      <c r="B17" s="59">
        <v>154523.4</v>
      </c>
      <c r="C17" s="59">
        <v>150863.23000000001</v>
      </c>
      <c r="E17" s="24"/>
      <c r="F17" s="37"/>
      <c r="G17" s="37"/>
    </row>
    <row r="18" spans="1:8" s="54" customFormat="1" ht="12.75" x14ac:dyDescent="0.2">
      <c r="A18" s="52" t="s">
        <v>108</v>
      </c>
      <c r="B18" s="75">
        <v>0</v>
      </c>
      <c r="C18" s="75">
        <v>0</v>
      </c>
      <c r="E18" s="24"/>
      <c r="F18" s="24"/>
      <c r="G18" s="24"/>
      <c r="H18" s="63"/>
    </row>
    <row r="19" spans="1:8" s="54" customFormat="1" ht="12.75" x14ac:dyDescent="0.25">
      <c r="A19" s="52" t="s">
        <v>303</v>
      </c>
      <c r="B19" s="59">
        <v>127931.15</v>
      </c>
      <c r="C19" s="59">
        <v>123639.76</v>
      </c>
      <c r="E19" s="24"/>
      <c r="F19" s="27"/>
      <c r="G19" s="27"/>
    </row>
    <row r="20" spans="1:8" s="54" customFormat="1" ht="12.75" x14ac:dyDescent="0.25">
      <c r="A20" s="52" t="s">
        <v>121</v>
      </c>
      <c r="B20" s="75">
        <v>0</v>
      </c>
      <c r="C20" s="59">
        <v>18.18</v>
      </c>
      <c r="E20" s="24"/>
      <c r="F20" s="24"/>
      <c r="G20" s="24"/>
    </row>
    <row r="21" spans="1:8" s="54" customFormat="1" ht="25.5" x14ac:dyDescent="0.25">
      <c r="A21" s="52" t="s">
        <v>109</v>
      </c>
      <c r="B21" s="53">
        <v>1718868.82</v>
      </c>
      <c r="C21" s="59">
        <v>1643213.43</v>
      </c>
      <c r="E21" s="24"/>
      <c r="F21" s="24"/>
      <c r="G21" s="24"/>
    </row>
    <row r="22" spans="1:8" s="54" customFormat="1" ht="25.5" x14ac:dyDescent="0.25">
      <c r="A22" s="52" t="s">
        <v>110</v>
      </c>
      <c r="B22" s="53">
        <v>1046433.06</v>
      </c>
      <c r="C22" s="59">
        <v>2131116.5</v>
      </c>
      <c r="E22" s="24"/>
      <c r="F22" s="24"/>
      <c r="G22" s="24"/>
    </row>
    <row r="23" spans="1:8" s="54" customFormat="1" ht="12.75" x14ac:dyDescent="0.25">
      <c r="A23" s="52" t="s">
        <v>111</v>
      </c>
      <c r="B23" s="59">
        <v>94735.679999999993</v>
      </c>
      <c r="C23" s="59">
        <v>92818.12</v>
      </c>
      <c r="E23" s="24"/>
      <c r="F23" s="37"/>
      <c r="G23" s="37"/>
    </row>
    <row r="24" spans="1:8" s="54" customFormat="1" ht="12.75" x14ac:dyDescent="0.2">
      <c r="A24" s="52" t="s">
        <v>112</v>
      </c>
      <c r="B24" s="59">
        <v>106755.68</v>
      </c>
      <c r="C24" s="59">
        <v>137838.48000000001</v>
      </c>
      <c r="E24" s="24"/>
      <c r="F24" s="37"/>
      <c r="G24" s="37"/>
      <c r="H24" s="63"/>
    </row>
    <row r="25" spans="1:8" s="54" customFormat="1" ht="12.75" x14ac:dyDescent="0.2">
      <c r="A25" s="52" t="s">
        <v>313</v>
      </c>
      <c r="B25" s="53">
        <v>10293.81</v>
      </c>
      <c r="C25" s="59">
        <v>10165.290000000001</v>
      </c>
      <c r="E25" s="24"/>
      <c r="F25" s="64"/>
      <c r="G25" s="64"/>
      <c r="H25" s="63"/>
    </row>
    <row r="26" spans="1:8" s="54" customFormat="1" ht="12.75" x14ac:dyDescent="0.2">
      <c r="A26" s="52" t="s">
        <v>314</v>
      </c>
      <c r="B26" s="75">
        <v>0</v>
      </c>
      <c r="C26" s="75">
        <v>0</v>
      </c>
      <c r="E26" s="24"/>
      <c r="F26" s="65"/>
      <c r="G26" s="65"/>
      <c r="H26" s="63"/>
    </row>
    <row r="27" spans="1:8" x14ac:dyDescent="0.25">
      <c r="A27" s="9" t="s">
        <v>122</v>
      </c>
      <c r="B27" s="19">
        <v>8026031.580000001</v>
      </c>
      <c r="C27" s="19">
        <v>9062980.8099999987</v>
      </c>
      <c r="E27" s="25"/>
      <c r="F27" s="38"/>
      <c r="G27" s="38"/>
    </row>
    <row r="28" spans="1:8" ht="15" x14ac:dyDescent="0.25">
      <c r="B28" s="10"/>
      <c r="C28" s="54"/>
    </row>
    <row r="29" spans="1:8" x14ac:dyDescent="0.25">
      <c r="A29" s="16" t="s">
        <v>103</v>
      </c>
      <c r="B29" s="17" t="s">
        <v>124</v>
      </c>
      <c r="C29" s="67"/>
    </row>
    <row r="30" spans="1:8" s="54" customFormat="1" ht="12.75" x14ac:dyDescent="0.2">
      <c r="A30" s="52" t="s">
        <v>117</v>
      </c>
      <c r="B30" s="53">
        <v>1267280.6399999999</v>
      </c>
      <c r="C30" s="67"/>
      <c r="E30" s="24"/>
      <c r="F30" s="62"/>
      <c r="G30" s="63"/>
      <c r="H30" s="63"/>
    </row>
    <row r="31" spans="1:8" s="54" customFormat="1" ht="12.75" x14ac:dyDescent="0.2">
      <c r="A31" s="52" t="s">
        <v>125</v>
      </c>
      <c r="B31" s="53">
        <v>533807</v>
      </c>
      <c r="E31" s="24"/>
      <c r="F31" s="27"/>
      <c r="G31" s="63"/>
      <c r="H31" s="63"/>
    </row>
    <row r="32" spans="1:8" s="54" customFormat="1" ht="25.5" x14ac:dyDescent="0.2">
      <c r="A32" s="52" t="s">
        <v>99</v>
      </c>
      <c r="B32" s="53">
        <v>343998.36</v>
      </c>
      <c r="E32" s="24"/>
      <c r="F32" s="37"/>
      <c r="G32" s="63"/>
      <c r="H32" s="63"/>
    </row>
    <row r="33" spans="1:8" s="54" customFormat="1" ht="12.75" x14ac:dyDescent="0.2">
      <c r="A33" s="52" t="s">
        <v>114</v>
      </c>
      <c r="B33" s="53">
        <v>271782</v>
      </c>
      <c r="E33" s="24"/>
      <c r="F33" s="37"/>
      <c r="G33" s="63"/>
      <c r="H33" s="63"/>
    </row>
    <row r="34" spans="1:8" s="54" customFormat="1" ht="12.75" x14ac:dyDescent="0.2">
      <c r="A34" s="52" t="s">
        <v>276</v>
      </c>
      <c r="B34" s="53">
        <v>30459.24</v>
      </c>
      <c r="E34" s="24"/>
      <c r="F34" s="37"/>
      <c r="G34" s="63"/>
      <c r="H34" s="63"/>
    </row>
    <row r="35" spans="1:8" s="54" customFormat="1" ht="12.75" x14ac:dyDescent="0.2">
      <c r="A35" s="52" t="s">
        <v>277</v>
      </c>
      <c r="B35" s="75">
        <v>0</v>
      </c>
      <c r="E35" s="24"/>
      <c r="F35" s="24"/>
      <c r="G35" s="63"/>
      <c r="H35" s="63"/>
    </row>
    <row r="36" spans="1:8" s="54" customFormat="1" ht="12.75" x14ac:dyDescent="0.2">
      <c r="A36" s="52" t="s">
        <v>278</v>
      </c>
      <c r="B36" s="53">
        <v>637912.03</v>
      </c>
      <c r="E36" s="24"/>
      <c r="F36" s="27"/>
      <c r="G36" s="63"/>
      <c r="H36" s="63"/>
    </row>
    <row r="37" spans="1:8" s="54" customFormat="1" ht="12.75" x14ac:dyDescent="0.2">
      <c r="A37" s="52" t="s">
        <v>102</v>
      </c>
      <c r="B37" s="53">
        <v>0</v>
      </c>
      <c r="E37" s="24"/>
      <c r="F37" s="27"/>
      <c r="G37" s="63"/>
      <c r="H37" s="63"/>
    </row>
    <row r="38" spans="1:8" s="54" customFormat="1" ht="12.75" x14ac:dyDescent="0.2">
      <c r="A38" s="52" t="s">
        <v>279</v>
      </c>
      <c r="B38" s="53">
        <v>608015.16</v>
      </c>
      <c r="E38" s="24"/>
      <c r="F38" s="37"/>
      <c r="G38" s="63"/>
      <c r="H38" s="63"/>
    </row>
    <row r="39" spans="1:8" s="54" customFormat="1" ht="12.75" x14ac:dyDescent="0.2">
      <c r="A39" s="52" t="s">
        <v>280</v>
      </c>
      <c r="B39" s="53">
        <v>154523.4</v>
      </c>
      <c r="E39" s="24"/>
      <c r="F39" s="27"/>
      <c r="G39" s="63"/>
      <c r="H39" s="63"/>
    </row>
    <row r="40" spans="1:8" s="54" customFormat="1" ht="12.75" x14ac:dyDescent="0.2">
      <c r="A40" s="56" t="s">
        <v>281</v>
      </c>
      <c r="B40" s="75">
        <v>0</v>
      </c>
      <c r="E40" s="24"/>
      <c r="F40" s="24"/>
      <c r="G40" s="63"/>
      <c r="H40" s="63"/>
    </row>
    <row r="41" spans="1:8" s="54" customFormat="1" ht="12.75" x14ac:dyDescent="0.2">
      <c r="A41" s="52" t="s">
        <v>302</v>
      </c>
      <c r="B41" s="53">
        <v>128843.82</v>
      </c>
      <c r="E41" s="24"/>
      <c r="F41" s="24"/>
      <c r="G41" s="63"/>
      <c r="H41" s="63"/>
    </row>
    <row r="42" spans="1:8" s="54" customFormat="1" ht="25.5" x14ac:dyDescent="0.2">
      <c r="A42" s="52" t="s">
        <v>304</v>
      </c>
      <c r="B42" s="53">
        <v>1917449.7</v>
      </c>
      <c r="E42" s="24"/>
      <c r="F42" s="24"/>
      <c r="G42" s="63"/>
      <c r="H42" s="63"/>
    </row>
    <row r="43" spans="1:8" s="54" customFormat="1" ht="12.75" x14ac:dyDescent="0.25">
      <c r="A43" s="58" t="s">
        <v>115</v>
      </c>
      <c r="B43" s="55">
        <v>38317.85</v>
      </c>
      <c r="E43" s="24"/>
      <c r="F43" s="24"/>
    </row>
    <row r="44" spans="1:8" s="54" customFormat="1" ht="12.75" x14ac:dyDescent="0.2">
      <c r="A44" s="58" t="s">
        <v>127</v>
      </c>
      <c r="B44" s="55">
        <v>61789.09</v>
      </c>
      <c r="F44" s="64"/>
      <c r="H44" s="63"/>
    </row>
    <row r="45" spans="1:8" s="54" customFormat="1" ht="12.75" x14ac:dyDescent="0.2">
      <c r="A45" s="52" t="s">
        <v>305</v>
      </c>
      <c r="B45" s="53">
        <v>1116179.6299999999</v>
      </c>
      <c r="E45" s="24"/>
      <c r="F45" s="24"/>
      <c r="H45" s="63"/>
    </row>
    <row r="46" spans="1:8" s="54" customFormat="1" ht="12.75" x14ac:dyDescent="0.2">
      <c r="A46" s="58" t="s">
        <v>306</v>
      </c>
      <c r="B46" s="55">
        <v>92114.42</v>
      </c>
      <c r="F46" s="24"/>
      <c r="G46" s="63"/>
      <c r="H46" s="63"/>
    </row>
    <row r="47" spans="1:8" s="54" customFormat="1" ht="12.75" x14ac:dyDescent="0.2">
      <c r="A47" s="52" t="s">
        <v>307</v>
      </c>
      <c r="B47" s="53">
        <v>85651</v>
      </c>
      <c r="E47" s="24"/>
      <c r="F47" s="24"/>
      <c r="G47" s="63"/>
      <c r="H47" s="63"/>
    </row>
    <row r="48" spans="1:8" s="54" customFormat="1" ht="12.75" x14ac:dyDescent="0.2">
      <c r="A48" s="56" t="s">
        <v>308</v>
      </c>
      <c r="B48" s="57">
        <v>0</v>
      </c>
      <c r="E48" s="24"/>
      <c r="F48" s="24"/>
      <c r="H48" s="63"/>
    </row>
    <row r="49" spans="1:8" s="54" customFormat="1" ht="12.75" x14ac:dyDescent="0.2">
      <c r="A49" s="52" t="s">
        <v>309</v>
      </c>
      <c r="B49" s="53">
        <v>8547.11</v>
      </c>
      <c r="E49" s="24"/>
      <c r="F49" s="27"/>
      <c r="G49" s="63"/>
      <c r="H49" s="63"/>
    </row>
    <row r="50" spans="1:8" s="54" customFormat="1" ht="12.75" x14ac:dyDescent="0.2">
      <c r="A50" s="56" t="s">
        <v>310</v>
      </c>
      <c r="B50" s="75">
        <v>0</v>
      </c>
      <c r="E50" s="24"/>
      <c r="F50" s="65"/>
      <c r="G50" s="63"/>
      <c r="H50" s="63"/>
    </row>
    <row r="51" spans="1:8" s="54" customFormat="1" ht="25.5" x14ac:dyDescent="0.2">
      <c r="A51" s="52" t="s">
        <v>311</v>
      </c>
      <c r="B51" s="75">
        <v>0</v>
      </c>
      <c r="E51" s="24"/>
      <c r="F51" s="24"/>
      <c r="H51" s="63"/>
    </row>
    <row r="52" spans="1:8" x14ac:dyDescent="0.25">
      <c r="A52" s="9" t="s">
        <v>126</v>
      </c>
      <c r="B52" s="18">
        <v>7104449.0900000008</v>
      </c>
      <c r="E52" s="31"/>
      <c r="F52" s="39"/>
    </row>
    <row r="53" spans="1:8" ht="4.5" customHeight="1" x14ac:dyDescent="0.25">
      <c r="B53" s="2"/>
      <c r="E53" s="33"/>
      <c r="F53" s="34"/>
    </row>
    <row r="54" spans="1:8" x14ac:dyDescent="0.25">
      <c r="A54" s="9" t="s">
        <v>116</v>
      </c>
      <c r="B54" s="18">
        <v>1958531.7199999979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3">
    <pageSetUpPr fitToPage="1"/>
  </sheetPr>
  <dimension ref="A1:H54"/>
  <sheetViews>
    <sheetView zoomScaleNormal="100" workbookViewId="0">
      <pane ySplit="3" topLeftCell="A46" activePane="bottomLeft" state="frozen"/>
      <selection activeCell="B38" sqref="B38"/>
      <selection pane="bottomLeft" activeCell="B38" sqref="B38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7" t="s">
        <v>312</v>
      </c>
      <c r="B1" s="157"/>
      <c r="C1" s="157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161" t="s">
        <v>48</v>
      </c>
      <c r="B3" s="161"/>
      <c r="C3" s="161"/>
      <c r="D3" s="15"/>
      <c r="E3" s="1" t="s">
        <v>91</v>
      </c>
      <c r="F3" s="12"/>
    </row>
    <row r="4" spans="1:8" ht="6" customHeight="1" x14ac:dyDescent="0.25"/>
    <row r="5" spans="1:8" x14ac:dyDescent="0.25">
      <c r="A5" s="155" t="s">
        <v>103</v>
      </c>
      <c r="B5" s="159" t="s">
        <v>123</v>
      </c>
      <c r="C5" s="160"/>
      <c r="E5" s="5"/>
      <c r="F5" s="6"/>
    </row>
    <row r="6" spans="1:8" x14ac:dyDescent="0.25">
      <c r="A6" s="156"/>
      <c r="B6" s="16" t="s">
        <v>97</v>
      </c>
      <c r="C6" s="16" t="s">
        <v>98</v>
      </c>
      <c r="E6" s="5"/>
      <c r="F6" s="6"/>
    </row>
    <row r="7" spans="1:8" s="54" customFormat="1" ht="12.75" x14ac:dyDescent="0.2">
      <c r="A7" s="52" t="s">
        <v>117</v>
      </c>
      <c r="B7" s="53">
        <v>2888869.35</v>
      </c>
      <c r="C7" s="59">
        <v>2988313.36</v>
      </c>
      <c r="E7" s="24"/>
      <c r="F7" s="27"/>
      <c r="G7" s="27"/>
      <c r="H7" s="63"/>
    </row>
    <row r="8" spans="1:8" s="54" customFormat="1" ht="25.5" x14ac:dyDescent="0.2">
      <c r="A8" s="52" t="s">
        <v>106</v>
      </c>
      <c r="B8" s="53">
        <v>677888.96</v>
      </c>
      <c r="C8" s="59">
        <v>676179.14</v>
      </c>
      <c r="E8" s="24"/>
      <c r="F8" s="24"/>
      <c r="G8" s="24"/>
      <c r="H8" s="63"/>
    </row>
    <row r="9" spans="1:8" s="54" customFormat="1" ht="12.75" x14ac:dyDescent="0.25">
      <c r="A9" s="52" t="s">
        <v>118</v>
      </c>
      <c r="B9" s="59">
        <v>2252929.34</v>
      </c>
      <c r="C9" s="59">
        <v>2231193.5099999998</v>
      </c>
      <c r="E9" s="24"/>
      <c r="F9" s="27"/>
      <c r="G9" s="27"/>
    </row>
    <row r="10" spans="1:8" s="54" customFormat="1" ht="25.5" x14ac:dyDescent="0.2">
      <c r="A10" s="52" t="s">
        <v>113</v>
      </c>
      <c r="B10" s="53">
        <v>783955.99</v>
      </c>
      <c r="C10" s="59">
        <v>770228.62</v>
      </c>
      <c r="E10" s="24"/>
      <c r="F10" s="27"/>
      <c r="G10" s="27"/>
      <c r="H10" s="63"/>
    </row>
    <row r="11" spans="1:8" s="54" customFormat="1" ht="12.75" x14ac:dyDescent="0.2">
      <c r="A11" s="52" t="s">
        <v>104</v>
      </c>
      <c r="B11" s="53">
        <v>156.26</v>
      </c>
      <c r="C11" s="59">
        <v>590.57000000000005</v>
      </c>
      <c r="E11" s="24"/>
      <c r="F11" s="24"/>
      <c r="G11" s="24"/>
      <c r="H11" s="63"/>
    </row>
    <row r="12" spans="1:8" s="54" customFormat="1" ht="12.75" x14ac:dyDescent="0.2">
      <c r="A12" s="52" t="s">
        <v>100</v>
      </c>
      <c r="B12" s="53">
        <v>120346.97</v>
      </c>
      <c r="C12" s="59">
        <v>119913.16</v>
      </c>
      <c r="E12" s="24"/>
      <c r="F12" s="27"/>
      <c r="G12" s="27"/>
      <c r="H12" s="63"/>
    </row>
    <row r="13" spans="1:8" s="54" customFormat="1" ht="12.75" x14ac:dyDescent="0.2">
      <c r="A13" s="52" t="s">
        <v>101</v>
      </c>
      <c r="B13" s="53">
        <v>140209.75</v>
      </c>
      <c r="C13" s="59">
        <v>138346.51999999999</v>
      </c>
      <c r="E13" s="24"/>
      <c r="F13" s="27"/>
      <c r="G13" s="27"/>
      <c r="H13" s="63"/>
    </row>
    <row r="14" spans="1:8" s="54" customFormat="1" ht="12.75" x14ac:dyDescent="0.2">
      <c r="A14" s="52" t="s">
        <v>105</v>
      </c>
      <c r="B14" s="53">
        <v>1374852.56</v>
      </c>
      <c r="C14" s="59">
        <v>1343041.11</v>
      </c>
      <c r="E14" s="24"/>
      <c r="F14" s="27"/>
      <c r="G14" s="27"/>
      <c r="H14" s="63"/>
    </row>
    <row r="15" spans="1:8" s="54" customFormat="1" ht="12.75" x14ac:dyDescent="0.25">
      <c r="A15" s="52" t="s">
        <v>119</v>
      </c>
      <c r="B15" s="59">
        <v>412200</v>
      </c>
      <c r="C15" s="59">
        <v>398137</v>
      </c>
      <c r="E15" s="24"/>
      <c r="F15" s="27"/>
      <c r="G15" s="27"/>
    </row>
    <row r="16" spans="1:8" s="54" customFormat="1" ht="12.75" x14ac:dyDescent="0.25">
      <c r="A16" s="52" t="s">
        <v>107</v>
      </c>
      <c r="B16" s="59">
        <v>1385737.55</v>
      </c>
      <c r="C16" s="59">
        <v>1360120.44</v>
      </c>
      <c r="E16" s="24"/>
      <c r="F16" s="27"/>
      <c r="G16" s="27"/>
    </row>
    <row r="17" spans="1:8" s="54" customFormat="1" ht="12.75" x14ac:dyDescent="0.25">
      <c r="A17" s="52" t="s">
        <v>120</v>
      </c>
      <c r="B17" s="75">
        <v>0</v>
      </c>
      <c r="C17" s="75">
        <v>0</v>
      </c>
      <c r="E17" s="24"/>
      <c r="F17" s="37"/>
      <c r="G17" s="37"/>
    </row>
    <row r="18" spans="1:8" s="54" customFormat="1" ht="12.75" x14ac:dyDescent="0.2">
      <c r="A18" s="52" t="s">
        <v>108</v>
      </c>
      <c r="B18" s="75">
        <v>0</v>
      </c>
      <c r="C18" s="75">
        <v>0</v>
      </c>
      <c r="E18" s="24"/>
      <c r="F18" s="24"/>
      <c r="G18" s="24"/>
      <c r="H18" s="63"/>
    </row>
    <row r="19" spans="1:8" s="54" customFormat="1" ht="12.75" x14ac:dyDescent="0.25">
      <c r="A19" s="52" t="s">
        <v>303</v>
      </c>
      <c r="B19" s="59">
        <v>743915.36</v>
      </c>
      <c r="C19" s="59">
        <v>748802.8</v>
      </c>
      <c r="E19" s="24"/>
      <c r="F19" s="27"/>
      <c r="G19" s="27"/>
    </row>
    <row r="20" spans="1:8" s="54" customFormat="1" ht="12.75" x14ac:dyDescent="0.25">
      <c r="A20" s="52" t="s">
        <v>121</v>
      </c>
      <c r="B20" s="75">
        <v>0</v>
      </c>
      <c r="C20" s="59">
        <v>0</v>
      </c>
      <c r="E20" s="24"/>
      <c r="F20" s="24"/>
      <c r="G20" s="24"/>
    </row>
    <row r="21" spans="1:8" s="54" customFormat="1" ht="25.5" x14ac:dyDescent="0.25">
      <c r="A21" s="52" t="s">
        <v>109</v>
      </c>
      <c r="B21" s="53">
        <v>3164858.96</v>
      </c>
      <c r="C21" s="59">
        <v>3022563.86</v>
      </c>
      <c r="E21" s="24"/>
      <c r="F21" s="24"/>
      <c r="G21" s="24"/>
    </row>
    <row r="22" spans="1:8" s="54" customFormat="1" ht="25.5" x14ac:dyDescent="0.25">
      <c r="A22" s="52" t="s">
        <v>110</v>
      </c>
      <c r="B22" s="53">
        <v>12926749.16</v>
      </c>
      <c r="C22" s="59">
        <v>12656394.359999999</v>
      </c>
      <c r="E22" s="24"/>
      <c r="F22" s="24"/>
      <c r="G22" s="24"/>
    </row>
    <row r="23" spans="1:8" s="54" customFormat="1" ht="12.75" x14ac:dyDescent="0.25">
      <c r="A23" s="52" t="s">
        <v>111</v>
      </c>
      <c r="B23" s="59">
        <v>237154.99</v>
      </c>
      <c r="C23" s="59">
        <v>235613.48</v>
      </c>
      <c r="E23" s="24"/>
      <c r="F23" s="37"/>
      <c r="G23" s="37"/>
    </row>
    <row r="24" spans="1:8" s="54" customFormat="1" ht="12.75" x14ac:dyDescent="0.2">
      <c r="A24" s="52" t="s">
        <v>112</v>
      </c>
      <c r="B24" s="59">
        <v>427416.75</v>
      </c>
      <c r="C24" s="59">
        <v>324361.3</v>
      </c>
      <c r="E24" s="24"/>
      <c r="F24" s="37"/>
      <c r="G24" s="37"/>
      <c r="H24" s="63"/>
    </row>
    <row r="25" spans="1:8" s="54" customFormat="1" ht="12.75" x14ac:dyDescent="0.2">
      <c r="A25" s="52" t="s">
        <v>313</v>
      </c>
      <c r="B25" s="53">
        <v>415021.4</v>
      </c>
      <c r="C25" s="59">
        <v>297162.49</v>
      </c>
      <c r="E25" s="24"/>
      <c r="F25" s="64"/>
      <c r="G25" s="64"/>
      <c r="H25" s="63"/>
    </row>
    <row r="26" spans="1:8" s="54" customFormat="1" ht="12.75" x14ac:dyDescent="0.2">
      <c r="A26" s="52" t="s">
        <v>314</v>
      </c>
      <c r="B26" s="53">
        <v>343440</v>
      </c>
      <c r="C26" s="59">
        <v>343440</v>
      </c>
      <c r="E26" s="24"/>
      <c r="F26" s="65"/>
      <c r="G26" s="65"/>
      <c r="H26" s="63"/>
    </row>
    <row r="27" spans="1:8" x14ac:dyDescent="0.2">
      <c r="A27" s="9" t="s">
        <v>122</v>
      </c>
      <c r="B27" s="19">
        <v>28295703.349999998</v>
      </c>
      <c r="C27" s="19">
        <v>27654401.719999999</v>
      </c>
      <c r="E27" s="41"/>
      <c r="F27" s="42"/>
      <c r="G27" s="42"/>
    </row>
    <row r="28" spans="1:8" ht="15" x14ac:dyDescent="0.25">
      <c r="B28" s="10"/>
      <c r="C28" s="54"/>
    </row>
    <row r="29" spans="1:8" x14ac:dyDescent="0.25">
      <c r="A29" s="16" t="s">
        <v>103</v>
      </c>
      <c r="B29" s="17" t="s">
        <v>124</v>
      </c>
      <c r="C29" s="67"/>
    </row>
    <row r="30" spans="1:8" s="54" customFormat="1" ht="12.75" x14ac:dyDescent="0.2">
      <c r="A30" s="52" t="s">
        <v>117</v>
      </c>
      <c r="B30" s="53">
        <v>3175210.6083999998</v>
      </c>
      <c r="C30" s="67"/>
      <c r="E30" s="24"/>
      <c r="F30" s="62"/>
      <c r="G30" s="63"/>
      <c r="H30" s="63"/>
    </row>
    <row r="31" spans="1:8" s="54" customFormat="1" ht="12.75" x14ac:dyDescent="0.2">
      <c r="A31" s="52" t="s">
        <v>125</v>
      </c>
      <c r="B31" s="53">
        <v>1278643</v>
      </c>
      <c r="E31" s="24"/>
      <c r="F31" s="27"/>
      <c r="G31" s="63"/>
      <c r="H31" s="63"/>
    </row>
    <row r="32" spans="1:8" s="54" customFormat="1" ht="25.5" x14ac:dyDescent="0.2">
      <c r="A32" s="52" t="s">
        <v>99</v>
      </c>
      <c r="B32" s="53">
        <v>781239.36</v>
      </c>
      <c r="E32" s="24"/>
      <c r="F32" s="37"/>
      <c r="G32" s="63"/>
      <c r="H32" s="63"/>
    </row>
    <row r="33" spans="1:8" s="54" customFormat="1" ht="12.75" x14ac:dyDescent="0.2">
      <c r="A33" s="52" t="s">
        <v>114</v>
      </c>
      <c r="B33" s="75">
        <v>0</v>
      </c>
      <c r="E33" s="24"/>
      <c r="F33" s="37"/>
      <c r="G33" s="63"/>
      <c r="H33" s="63"/>
    </row>
    <row r="34" spans="1:8" s="54" customFormat="1" ht="12.75" x14ac:dyDescent="0.2">
      <c r="A34" s="52" t="s">
        <v>276</v>
      </c>
      <c r="B34" s="53">
        <v>119919.36</v>
      </c>
      <c r="E34" s="24"/>
      <c r="F34" s="37"/>
      <c r="G34" s="63"/>
      <c r="H34" s="63"/>
    </row>
    <row r="35" spans="1:8" s="54" customFormat="1" ht="12.75" x14ac:dyDescent="0.2">
      <c r="A35" s="52" t="s">
        <v>277</v>
      </c>
      <c r="B35" s="53">
        <v>140056.32000000001</v>
      </c>
      <c r="E35" s="24"/>
      <c r="F35" s="27"/>
      <c r="G35" s="63"/>
      <c r="H35" s="63"/>
    </row>
    <row r="36" spans="1:8" s="54" customFormat="1" ht="12.75" x14ac:dyDescent="0.2">
      <c r="A36" s="52" t="s">
        <v>278</v>
      </c>
      <c r="B36" s="53">
        <v>1296612.25</v>
      </c>
      <c r="E36" s="24"/>
      <c r="F36" s="27"/>
      <c r="G36" s="63"/>
      <c r="H36" s="63"/>
    </row>
    <row r="37" spans="1:8" s="54" customFormat="1" ht="12.75" x14ac:dyDescent="0.2">
      <c r="A37" s="52" t="s">
        <v>102</v>
      </c>
      <c r="B37" s="53">
        <v>0</v>
      </c>
      <c r="E37" s="24"/>
      <c r="F37" s="24"/>
      <c r="G37" s="63"/>
      <c r="H37" s="63"/>
    </row>
    <row r="38" spans="1:8" s="54" customFormat="1" ht="12.75" x14ac:dyDescent="0.2">
      <c r="A38" s="52" t="s">
        <v>279</v>
      </c>
      <c r="B38" s="53">
        <v>1380836.16</v>
      </c>
      <c r="E38" s="24"/>
      <c r="F38" s="37"/>
      <c r="G38" s="63"/>
      <c r="H38" s="63"/>
    </row>
    <row r="39" spans="1:8" s="54" customFormat="1" ht="12.75" x14ac:dyDescent="0.2">
      <c r="A39" s="52" t="s">
        <v>280</v>
      </c>
      <c r="B39" s="75">
        <v>0</v>
      </c>
      <c r="E39" s="24"/>
      <c r="F39" s="24"/>
      <c r="G39" s="63"/>
      <c r="H39" s="63"/>
    </row>
    <row r="40" spans="1:8" s="54" customFormat="1" ht="12.75" x14ac:dyDescent="0.2">
      <c r="A40" s="56" t="s">
        <v>281</v>
      </c>
      <c r="B40" s="75">
        <v>0</v>
      </c>
      <c r="E40" s="24"/>
      <c r="F40" s="24"/>
      <c r="G40" s="63"/>
      <c r="H40" s="63"/>
    </row>
    <row r="41" spans="1:8" s="54" customFormat="1" ht="12.75" x14ac:dyDescent="0.2">
      <c r="A41" s="52" t="s">
        <v>302</v>
      </c>
      <c r="B41" s="53">
        <v>747309.24</v>
      </c>
      <c r="E41" s="24"/>
      <c r="F41" s="24"/>
      <c r="G41" s="63"/>
      <c r="H41" s="63"/>
    </row>
    <row r="42" spans="1:8" s="54" customFormat="1" ht="25.5" x14ac:dyDescent="0.2">
      <c r="A42" s="52" t="s">
        <v>304</v>
      </c>
      <c r="B42" s="53">
        <v>3780136.2399999998</v>
      </c>
      <c r="E42" s="24"/>
      <c r="F42" s="24"/>
      <c r="G42" s="63"/>
      <c r="H42" s="63"/>
    </row>
    <row r="43" spans="1:8" s="54" customFormat="1" ht="12.75" x14ac:dyDescent="0.25">
      <c r="A43" s="58" t="s">
        <v>115</v>
      </c>
      <c r="B43" s="55">
        <v>142929.36000000002</v>
      </c>
      <c r="E43" s="24"/>
      <c r="F43" s="24"/>
    </row>
    <row r="44" spans="1:8" s="54" customFormat="1" ht="12.75" x14ac:dyDescent="0.2">
      <c r="A44" s="58" t="s">
        <v>127</v>
      </c>
      <c r="B44" s="55">
        <v>231388.44</v>
      </c>
      <c r="F44" s="64"/>
      <c r="H44" s="63"/>
    </row>
    <row r="45" spans="1:8" s="54" customFormat="1" ht="12.75" x14ac:dyDescent="0.2">
      <c r="A45" s="52" t="s">
        <v>305</v>
      </c>
      <c r="B45" s="53">
        <v>12389725.710000001</v>
      </c>
      <c r="E45" s="24"/>
      <c r="F45" s="24"/>
      <c r="H45" s="63"/>
    </row>
    <row r="46" spans="1:8" s="54" customFormat="1" ht="12.75" x14ac:dyDescent="0.2">
      <c r="A46" s="58" t="s">
        <v>306</v>
      </c>
      <c r="B46" s="55">
        <v>303571.15999999997</v>
      </c>
      <c r="F46" s="24"/>
      <c r="G46" s="63"/>
      <c r="H46" s="63"/>
    </row>
    <row r="47" spans="1:8" s="54" customFormat="1" ht="12.75" x14ac:dyDescent="0.2">
      <c r="A47" s="52" t="s">
        <v>307</v>
      </c>
      <c r="B47" s="53">
        <v>587941.43000000005</v>
      </c>
      <c r="E47" s="24"/>
      <c r="F47" s="24"/>
      <c r="G47" s="63"/>
      <c r="H47" s="63"/>
    </row>
    <row r="48" spans="1:8" s="54" customFormat="1" ht="12.75" x14ac:dyDescent="0.2">
      <c r="A48" s="56" t="s">
        <v>308</v>
      </c>
      <c r="B48" s="57">
        <v>0</v>
      </c>
      <c r="E48" s="24"/>
      <c r="F48" s="24"/>
      <c r="H48" s="63"/>
    </row>
    <row r="49" spans="1:8" s="54" customFormat="1" ht="12.75" x14ac:dyDescent="0.2">
      <c r="A49" s="52" t="s">
        <v>309</v>
      </c>
      <c r="B49" s="53">
        <v>153275.07999999999</v>
      </c>
      <c r="E49" s="24"/>
      <c r="F49" s="27"/>
      <c r="G49" s="63"/>
      <c r="H49" s="63"/>
    </row>
    <row r="50" spans="1:8" s="54" customFormat="1" ht="12.75" x14ac:dyDescent="0.2">
      <c r="A50" s="56" t="s">
        <v>310</v>
      </c>
      <c r="B50" s="53">
        <v>343440</v>
      </c>
      <c r="E50" s="24"/>
      <c r="F50" s="65"/>
      <c r="G50" s="63"/>
      <c r="H50" s="63"/>
    </row>
    <row r="51" spans="1:8" s="54" customFormat="1" ht="25.5" x14ac:dyDescent="0.2">
      <c r="A51" s="52" t="s">
        <v>311</v>
      </c>
      <c r="B51" s="75">
        <v>0</v>
      </c>
      <c r="E51" s="24"/>
      <c r="F51" s="24"/>
      <c r="H51" s="63"/>
    </row>
    <row r="52" spans="1:8" x14ac:dyDescent="0.25">
      <c r="A52" s="9" t="s">
        <v>126</v>
      </c>
      <c r="B52" s="18">
        <v>26174344.758400001</v>
      </c>
      <c r="E52" s="31"/>
      <c r="F52" s="39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v>1480056.9615999982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4">
    <pageSetUpPr fitToPage="1"/>
  </sheetPr>
  <dimension ref="A1:H54"/>
  <sheetViews>
    <sheetView zoomScaleNormal="100" workbookViewId="0">
      <pane ySplit="3" topLeftCell="A49" activePane="bottomLeft" state="frozen"/>
      <selection activeCell="B38" sqref="B38"/>
      <selection pane="bottomLeft" activeCell="B38" sqref="B38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7" t="s">
        <v>312</v>
      </c>
      <c r="B1" s="157"/>
      <c r="C1" s="157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161" t="s">
        <v>49</v>
      </c>
      <c r="B3" s="161"/>
      <c r="C3" s="161"/>
      <c r="D3" s="15"/>
      <c r="E3" s="1" t="s">
        <v>91</v>
      </c>
      <c r="F3" s="12"/>
    </row>
    <row r="4" spans="1:8" ht="6" customHeight="1" x14ac:dyDescent="0.25"/>
    <row r="5" spans="1:8" x14ac:dyDescent="0.25">
      <c r="A5" s="155" t="s">
        <v>103</v>
      </c>
      <c r="B5" s="159" t="s">
        <v>123</v>
      </c>
      <c r="C5" s="160"/>
      <c r="E5" s="5"/>
      <c r="F5" s="6"/>
    </row>
    <row r="6" spans="1:8" x14ac:dyDescent="0.25">
      <c r="A6" s="156"/>
      <c r="B6" s="16" t="s">
        <v>97</v>
      </c>
      <c r="C6" s="16" t="s">
        <v>98</v>
      </c>
      <c r="E6" s="5"/>
      <c r="F6" s="6"/>
    </row>
    <row r="7" spans="1:8" s="54" customFormat="1" ht="12.75" x14ac:dyDescent="0.2">
      <c r="A7" s="52" t="s">
        <v>117</v>
      </c>
      <c r="B7" s="53">
        <v>3173911.19</v>
      </c>
      <c r="C7" s="59">
        <v>3226163.66</v>
      </c>
      <c r="E7" s="24"/>
      <c r="F7" s="27"/>
      <c r="G7" s="27"/>
      <c r="H7" s="63"/>
    </row>
    <row r="8" spans="1:8" s="54" customFormat="1" ht="25.5" x14ac:dyDescent="0.2">
      <c r="A8" s="52" t="s">
        <v>106</v>
      </c>
      <c r="B8" s="53">
        <v>780940.17</v>
      </c>
      <c r="C8" s="59">
        <v>759231.99</v>
      </c>
      <c r="E8" s="24"/>
      <c r="F8" s="24"/>
      <c r="G8" s="24"/>
      <c r="H8" s="63"/>
    </row>
    <row r="9" spans="1:8" s="54" customFormat="1" ht="12.75" x14ac:dyDescent="0.25">
      <c r="A9" s="52" t="s">
        <v>118</v>
      </c>
      <c r="B9" s="59">
        <v>2475730.5099999998</v>
      </c>
      <c r="C9" s="59">
        <v>2389974.92</v>
      </c>
      <c r="E9" s="24"/>
      <c r="F9" s="27"/>
      <c r="G9" s="27"/>
    </row>
    <row r="10" spans="1:8" s="54" customFormat="1" ht="25.5" x14ac:dyDescent="0.2">
      <c r="A10" s="52" t="s">
        <v>113</v>
      </c>
      <c r="B10" s="53">
        <v>861545.58</v>
      </c>
      <c r="C10" s="59">
        <v>823466.27</v>
      </c>
      <c r="E10" s="24"/>
      <c r="F10" s="27"/>
      <c r="G10" s="27"/>
      <c r="H10" s="63"/>
    </row>
    <row r="11" spans="1:8" s="54" customFormat="1" ht="12.75" x14ac:dyDescent="0.2">
      <c r="A11" s="52" t="s">
        <v>104</v>
      </c>
      <c r="B11" s="75">
        <v>0</v>
      </c>
      <c r="C11" s="59">
        <v>23.56</v>
      </c>
      <c r="E11" s="24"/>
      <c r="F11" s="24"/>
      <c r="G11" s="24"/>
      <c r="H11" s="63"/>
    </row>
    <row r="12" spans="1:8" s="54" customFormat="1" ht="12.75" x14ac:dyDescent="0.2">
      <c r="A12" s="52" t="s">
        <v>100</v>
      </c>
      <c r="B12" s="53">
        <v>132244.29999999999</v>
      </c>
      <c r="C12" s="59">
        <v>128428.62</v>
      </c>
      <c r="E12" s="24"/>
      <c r="F12" s="27"/>
      <c r="G12" s="27"/>
      <c r="H12" s="63"/>
    </row>
    <row r="13" spans="1:8" s="54" customFormat="1" ht="12.75" x14ac:dyDescent="0.2">
      <c r="A13" s="52" t="s">
        <v>101</v>
      </c>
      <c r="B13" s="53">
        <v>155181.73000000001</v>
      </c>
      <c r="C13" s="59">
        <v>150124.21</v>
      </c>
      <c r="E13" s="24"/>
      <c r="F13" s="27"/>
      <c r="G13" s="27"/>
      <c r="H13" s="63"/>
    </row>
    <row r="14" spans="1:8" s="54" customFormat="1" ht="12.75" x14ac:dyDescent="0.2">
      <c r="A14" s="52" t="s">
        <v>105</v>
      </c>
      <c r="B14" s="53">
        <v>1650842.68</v>
      </c>
      <c r="C14" s="59">
        <v>1568675.93</v>
      </c>
      <c r="E14" s="24"/>
      <c r="F14" s="27"/>
      <c r="G14" s="27"/>
      <c r="H14" s="63"/>
    </row>
    <row r="15" spans="1:8" s="54" customFormat="1" ht="12.75" x14ac:dyDescent="0.25">
      <c r="A15" s="52" t="s">
        <v>119</v>
      </c>
      <c r="B15" s="59">
        <v>129240</v>
      </c>
      <c r="C15" s="59">
        <v>150780</v>
      </c>
      <c r="E15" s="24"/>
      <c r="F15" s="27"/>
      <c r="G15" s="27"/>
    </row>
    <row r="16" spans="1:8" s="54" customFormat="1" ht="12.75" x14ac:dyDescent="0.25">
      <c r="A16" s="52" t="s">
        <v>107</v>
      </c>
      <c r="B16" s="59">
        <v>1522786.4</v>
      </c>
      <c r="C16" s="59">
        <v>1455301.14</v>
      </c>
      <c r="E16" s="24"/>
      <c r="F16" s="27"/>
      <c r="G16" s="27"/>
    </row>
    <row r="17" spans="1:8" s="54" customFormat="1" ht="12.75" x14ac:dyDescent="0.25">
      <c r="A17" s="52" t="s">
        <v>120</v>
      </c>
      <c r="B17" s="75">
        <v>0</v>
      </c>
      <c r="C17" s="75">
        <v>0</v>
      </c>
      <c r="E17" s="24"/>
      <c r="F17" s="37"/>
      <c r="G17" s="37"/>
    </row>
    <row r="18" spans="1:8" s="54" customFormat="1" ht="12.75" x14ac:dyDescent="0.2">
      <c r="A18" s="52" t="s">
        <v>108</v>
      </c>
      <c r="B18" s="75">
        <v>0</v>
      </c>
      <c r="C18" s="75">
        <v>0</v>
      </c>
      <c r="E18" s="24"/>
      <c r="F18" s="24"/>
      <c r="G18" s="24"/>
      <c r="H18" s="63"/>
    </row>
    <row r="19" spans="1:8" s="54" customFormat="1" ht="12.75" x14ac:dyDescent="0.25">
      <c r="A19" s="52" t="s">
        <v>303</v>
      </c>
      <c r="B19" s="59">
        <v>709751.14</v>
      </c>
      <c r="C19" s="59">
        <v>689524.7</v>
      </c>
      <c r="E19" s="24"/>
      <c r="F19" s="27"/>
      <c r="G19" s="27"/>
    </row>
    <row r="20" spans="1:8" s="54" customFormat="1" ht="12.75" x14ac:dyDescent="0.25">
      <c r="A20" s="52" t="s">
        <v>121</v>
      </c>
      <c r="B20" s="75">
        <v>0</v>
      </c>
      <c r="C20" s="59">
        <v>0</v>
      </c>
      <c r="E20" s="24"/>
      <c r="F20" s="24"/>
      <c r="G20" s="24"/>
    </row>
    <row r="21" spans="1:8" s="54" customFormat="1" ht="25.5" x14ac:dyDescent="0.25">
      <c r="A21" s="52" t="s">
        <v>109</v>
      </c>
      <c r="B21" s="53">
        <v>3897119.57</v>
      </c>
      <c r="C21" s="59">
        <v>3515471.56</v>
      </c>
      <c r="E21" s="24"/>
      <c r="F21" s="24"/>
      <c r="G21" s="24"/>
    </row>
    <row r="22" spans="1:8" s="54" customFormat="1" ht="25.5" x14ac:dyDescent="0.25">
      <c r="A22" s="52" t="s">
        <v>110</v>
      </c>
      <c r="B22" s="53">
        <v>15126773.869999999</v>
      </c>
      <c r="C22" s="59">
        <v>14125831.310000001</v>
      </c>
      <c r="E22" s="24"/>
      <c r="F22" s="24"/>
      <c r="G22" s="24"/>
    </row>
    <row r="23" spans="1:8" s="54" customFormat="1" ht="12.75" x14ac:dyDescent="0.25">
      <c r="A23" s="52" t="s">
        <v>111</v>
      </c>
      <c r="B23" s="59">
        <v>260606.36</v>
      </c>
      <c r="C23" s="59">
        <v>252387.61</v>
      </c>
      <c r="E23" s="24"/>
      <c r="F23" s="37"/>
      <c r="G23" s="37"/>
    </row>
    <row r="24" spans="1:8" s="54" customFormat="1" ht="12.75" x14ac:dyDescent="0.2">
      <c r="A24" s="52" t="s">
        <v>112</v>
      </c>
      <c r="B24" s="59">
        <v>573109.63</v>
      </c>
      <c r="C24" s="59">
        <v>409405.38</v>
      </c>
      <c r="E24" s="24"/>
      <c r="F24" s="37"/>
      <c r="G24" s="37"/>
      <c r="H24" s="63"/>
    </row>
    <row r="25" spans="1:8" s="54" customFormat="1" ht="12.75" x14ac:dyDescent="0.2">
      <c r="A25" s="52" t="s">
        <v>313</v>
      </c>
      <c r="B25" s="53">
        <v>247961.87</v>
      </c>
      <c r="C25" s="59">
        <v>248528.53</v>
      </c>
      <c r="E25" s="24"/>
      <c r="F25" s="64"/>
      <c r="G25" s="64"/>
      <c r="H25" s="63"/>
    </row>
    <row r="26" spans="1:8" s="54" customFormat="1" ht="12.75" x14ac:dyDescent="0.2">
      <c r="A26" s="52" t="s">
        <v>314</v>
      </c>
      <c r="B26" s="53">
        <v>378000</v>
      </c>
      <c r="C26" s="59">
        <v>378000</v>
      </c>
      <c r="E26" s="24"/>
      <c r="F26" s="65"/>
      <c r="G26" s="65"/>
      <c r="H26" s="63"/>
    </row>
    <row r="27" spans="1:8" x14ac:dyDescent="0.25">
      <c r="A27" s="9" t="s">
        <v>122</v>
      </c>
      <c r="B27" s="19">
        <v>32075745</v>
      </c>
      <c r="C27" s="19">
        <v>30271319.390000001</v>
      </c>
      <c r="E27" s="25"/>
      <c r="F27" s="38"/>
      <c r="G27" s="38"/>
    </row>
    <row r="28" spans="1:8" ht="15" x14ac:dyDescent="0.25">
      <c r="B28" s="10"/>
      <c r="C28" s="54"/>
    </row>
    <row r="29" spans="1:8" x14ac:dyDescent="0.25">
      <c r="A29" s="16" t="s">
        <v>103</v>
      </c>
      <c r="B29" s="17" t="s">
        <v>124</v>
      </c>
      <c r="C29" s="67"/>
    </row>
    <row r="30" spans="1:8" s="54" customFormat="1" ht="12.75" x14ac:dyDescent="0.2">
      <c r="A30" s="52" t="s">
        <v>117</v>
      </c>
      <c r="B30" s="53">
        <v>3328130.0795</v>
      </c>
      <c r="C30" s="67"/>
      <c r="E30" s="24"/>
      <c r="F30" s="62"/>
      <c r="G30" s="63"/>
      <c r="H30" s="63"/>
    </row>
    <row r="31" spans="1:8" s="54" customFormat="1" ht="12.75" x14ac:dyDescent="0.2">
      <c r="A31" s="52" t="s">
        <v>125</v>
      </c>
      <c r="B31" s="53">
        <v>2406507</v>
      </c>
      <c r="E31" s="24"/>
      <c r="F31" s="27"/>
      <c r="G31" s="63"/>
      <c r="H31" s="63"/>
    </row>
    <row r="32" spans="1:8" s="54" customFormat="1" ht="25.5" x14ac:dyDescent="0.2">
      <c r="A32" s="52" t="s">
        <v>99</v>
      </c>
      <c r="B32" s="53">
        <v>861510.96</v>
      </c>
      <c r="E32" s="24"/>
      <c r="F32" s="37"/>
      <c r="G32" s="63"/>
      <c r="H32" s="63"/>
    </row>
    <row r="33" spans="1:8" s="54" customFormat="1" ht="12.75" x14ac:dyDescent="0.2">
      <c r="A33" s="52" t="s">
        <v>114</v>
      </c>
      <c r="B33" s="75">
        <v>0</v>
      </c>
      <c r="E33" s="24"/>
      <c r="F33" s="37"/>
      <c r="G33" s="63"/>
      <c r="H33" s="63"/>
    </row>
    <row r="34" spans="1:8" s="54" customFormat="1" ht="12.75" x14ac:dyDescent="0.2">
      <c r="A34" s="52" t="s">
        <v>276</v>
      </c>
      <c r="B34" s="53">
        <v>132240.95999999999</v>
      </c>
      <c r="E34" s="24"/>
      <c r="F34" s="37"/>
      <c r="G34" s="63"/>
      <c r="H34" s="63"/>
    </row>
    <row r="35" spans="1:8" s="54" customFormat="1" ht="12.75" x14ac:dyDescent="0.2">
      <c r="A35" s="52" t="s">
        <v>277</v>
      </c>
      <c r="B35" s="53">
        <v>147969.12</v>
      </c>
      <c r="E35" s="24"/>
      <c r="F35" s="27"/>
      <c r="G35" s="63"/>
      <c r="H35" s="63"/>
    </row>
    <row r="36" spans="1:8" s="54" customFormat="1" ht="12.75" x14ac:dyDescent="0.2">
      <c r="A36" s="52" t="s">
        <v>278</v>
      </c>
      <c r="B36" s="53">
        <v>1555393</v>
      </c>
      <c r="E36" s="24"/>
      <c r="F36" s="27"/>
      <c r="G36" s="63"/>
      <c r="H36" s="63"/>
    </row>
    <row r="37" spans="1:8" s="54" customFormat="1" ht="12.75" x14ac:dyDescent="0.2">
      <c r="A37" s="52" t="s">
        <v>102</v>
      </c>
      <c r="B37" s="53">
        <v>0</v>
      </c>
      <c r="E37" s="24"/>
      <c r="F37" s="24"/>
      <c r="G37" s="63"/>
      <c r="H37" s="63"/>
    </row>
    <row r="38" spans="1:8" s="54" customFormat="1" ht="12.75" x14ac:dyDescent="0.2">
      <c r="A38" s="52" t="s">
        <v>279</v>
      </c>
      <c r="B38" s="53">
        <v>1522715.76</v>
      </c>
      <c r="E38" s="24"/>
      <c r="F38" s="37"/>
      <c r="G38" s="63"/>
      <c r="H38" s="63"/>
    </row>
    <row r="39" spans="1:8" s="54" customFormat="1" ht="12.75" x14ac:dyDescent="0.2">
      <c r="A39" s="52" t="s">
        <v>280</v>
      </c>
      <c r="B39" s="75">
        <v>0</v>
      </c>
      <c r="E39" s="24"/>
      <c r="F39" s="24"/>
      <c r="G39" s="63"/>
      <c r="H39" s="63"/>
    </row>
    <row r="40" spans="1:8" s="54" customFormat="1" ht="12.75" x14ac:dyDescent="0.2">
      <c r="A40" s="56" t="s">
        <v>281</v>
      </c>
      <c r="B40" s="75">
        <v>0</v>
      </c>
      <c r="E40" s="24"/>
      <c r="F40" s="24"/>
      <c r="G40" s="63"/>
      <c r="H40" s="63"/>
    </row>
    <row r="41" spans="1:8" s="54" customFormat="1" ht="12.75" x14ac:dyDescent="0.2">
      <c r="A41" s="52" t="s">
        <v>302</v>
      </c>
      <c r="B41" s="53">
        <v>700716.79</v>
      </c>
      <c r="E41" s="24"/>
      <c r="F41" s="24"/>
      <c r="G41" s="63"/>
      <c r="H41" s="63"/>
    </row>
    <row r="42" spans="1:8" s="54" customFormat="1" ht="25.5" x14ac:dyDescent="0.2">
      <c r="A42" s="52" t="s">
        <v>304</v>
      </c>
      <c r="B42" s="53">
        <v>4399906.3199999994</v>
      </c>
      <c r="E42" s="24"/>
      <c r="F42" s="24"/>
      <c r="G42" s="63"/>
      <c r="H42" s="63"/>
    </row>
    <row r="43" spans="1:8" s="54" customFormat="1" ht="12.75" x14ac:dyDescent="0.25">
      <c r="A43" s="58" t="s">
        <v>115</v>
      </c>
      <c r="B43" s="55">
        <v>164641.04</v>
      </c>
      <c r="E43" s="24"/>
      <c r="F43" s="24"/>
    </row>
    <row r="44" spans="1:8" s="54" customFormat="1" ht="12.75" x14ac:dyDescent="0.2">
      <c r="A44" s="58" t="s">
        <v>127</v>
      </c>
      <c r="B44" s="55">
        <v>266491.15000000002</v>
      </c>
      <c r="F44" s="64"/>
      <c r="H44" s="63"/>
    </row>
    <row r="45" spans="1:8" s="54" customFormat="1" ht="12.75" x14ac:dyDescent="0.2">
      <c r="A45" s="52" t="s">
        <v>305</v>
      </c>
      <c r="B45" s="53">
        <v>14467996.609999999</v>
      </c>
      <c r="E45" s="24"/>
      <c r="F45" s="24"/>
      <c r="H45" s="63"/>
    </row>
    <row r="46" spans="1:8" s="54" customFormat="1" ht="12.75" x14ac:dyDescent="0.2">
      <c r="A46" s="58" t="s">
        <v>306</v>
      </c>
      <c r="B46" s="55">
        <v>349807.98</v>
      </c>
      <c r="F46" s="24"/>
      <c r="G46" s="63"/>
      <c r="H46" s="63"/>
    </row>
    <row r="47" spans="1:8" s="54" customFormat="1" ht="12.75" x14ac:dyDescent="0.2">
      <c r="A47" s="52" t="s">
        <v>307</v>
      </c>
      <c r="B47" s="53">
        <v>593225.81999999995</v>
      </c>
      <c r="E47" s="24"/>
      <c r="F47" s="24"/>
      <c r="G47" s="63"/>
      <c r="H47" s="63"/>
    </row>
    <row r="48" spans="1:8" s="54" customFormat="1" ht="12.75" x14ac:dyDescent="0.2">
      <c r="A48" s="56" t="s">
        <v>308</v>
      </c>
      <c r="B48" s="57">
        <v>0</v>
      </c>
      <c r="E48" s="24"/>
      <c r="F48" s="24"/>
      <c r="H48" s="63"/>
    </row>
    <row r="49" spans="1:8" s="54" customFormat="1" ht="12.75" x14ac:dyDescent="0.2">
      <c r="A49" s="52" t="s">
        <v>309</v>
      </c>
      <c r="B49" s="53">
        <v>43871.43</v>
      </c>
      <c r="E49" s="24"/>
      <c r="F49" s="27"/>
      <c r="G49" s="63"/>
      <c r="H49" s="63"/>
    </row>
    <row r="50" spans="1:8" s="54" customFormat="1" ht="12.75" x14ac:dyDescent="0.2">
      <c r="A50" s="56" t="s">
        <v>310</v>
      </c>
      <c r="B50" s="53">
        <v>378000</v>
      </c>
      <c r="E50" s="24"/>
      <c r="F50" s="65"/>
      <c r="G50" s="63"/>
      <c r="H50" s="63"/>
    </row>
    <row r="51" spans="1:8" s="54" customFormat="1" ht="25.5" x14ac:dyDescent="0.2">
      <c r="A51" s="52" t="s">
        <v>311</v>
      </c>
      <c r="B51" s="75">
        <v>0</v>
      </c>
      <c r="E51" s="24"/>
      <c r="F51" s="24"/>
      <c r="H51" s="63"/>
    </row>
    <row r="52" spans="1:8" x14ac:dyDescent="0.25">
      <c r="A52" s="9" t="s">
        <v>126</v>
      </c>
      <c r="B52" s="18">
        <v>30538183.8495</v>
      </c>
      <c r="E52" s="31"/>
      <c r="F52" s="39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v>-266864.45949999988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5">
    <pageSetUpPr fitToPage="1"/>
  </sheetPr>
  <dimension ref="A1:H54"/>
  <sheetViews>
    <sheetView zoomScaleNormal="100" workbookViewId="0">
      <pane ySplit="3" topLeftCell="A40" activePane="bottomLeft" state="frozen"/>
      <selection activeCell="B38" sqref="B38"/>
      <selection pane="bottomLeft" activeCell="B38" sqref="B38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7" t="s">
        <v>312</v>
      </c>
      <c r="B1" s="157"/>
      <c r="C1" s="157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161" t="s">
        <v>50</v>
      </c>
      <c r="B3" s="161"/>
      <c r="C3" s="161"/>
      <c r="D3" s="15"/>
      <c r="E3" s="1" t="s">
        <v>91</v>
      </c>
      <c r="F3" s="12"/>
    </row>
    <row r="4" spans="1:8" ht="6" customHeight="1" x14ac:dyDescent="0.25"/>
    <row r="5" spans="1:8" x14ac:dyDescent="0.25">
      <c r="A5" s="155" t="s">
        <v>103</v>
      </c>
      <c r="B5" s="159" t="s">
        <v>123</v>
      </c>
      <c r="C5" s="160"/>
      <c r="E5" s="5"/>
      <c r="F5" s="6"/>
    </row>
    <row r="6" spans="1:8" x14ac:dyDescent="0.25">
      <c r="A6" s="156"/>
      <c r="B6" s="16" t="s">
        <v>97</v>
      </c>
      <c r="C6" s="16" t="s">
        <v>98</v>
      </c>
      <c r="E6" s="5"/>
      <c r="F6" s="6"/>
    </row>
    <row r="7" spans="1:8" s="54" customFormat="1" ht="12.75" x14ac:dyDescent="0.2">
      <c r="A7" s="52" t="s">
        <v>117</v>
      </c>
      <c r="B7" s="53">
        <v>890768.34</v>
      </c>
      <c r="C7" s="59">
        <v>923357.81</v>
      </c>
      <c r="E7" s="24"/>
      <c r="F7" s="27"/>
      <c r="G7" s="27"/>
      <c r="H7" s="63"/>
    </row>
    <row r="8" spans="1:8" s="54" customFormat="1" ht="25.5" x14ac:dyDescent="0.2">
      <c r="A8" s="52" t="s">
        <v>106</v>
      </c>
      <c r="B8" s="53">
        <v>136266.54</v>
      </c>
      <c r="C8" s="59">
        <v>134696.49</v>
      </c>
      <c r="E8" s="24"/>
      <c r="F8" s="24"/>
      <c r="G8" s="24"/>
      <c r="H8" s="63"/>
    </row>
    <row r="9" spans="1:8" s="54" customFormat="1" ht="12.75" x14ac:dyDescent="0.25">
      <c r="A9" s="52" t="s">
        <v>118</v>
      </c>
      <c r="B9" s="59">
        <v>694821.96</v>
      </c>
      <c r="C9" s="59">
        <v>690357.31</v>
      </c>
      <c r="E9" s="24"/>
      <c r="F9" s="27"/>
      <c r="G9" s="27"/>
    </row>
    <row r="10" spans="1:8" s="54" customFormat="1" ht="25.5" x14ac:dyDescent="0.2">
      <c r="A10" s="52" t="s">
        <v>113</v>
      </c>
      <c r="B10" s="53">
        <v>241796.4</v>
      </c>
      <c r="C10" s="59">
        <v>238379.17</v>
      </c>
      <c r="E10" s="24"/>
      <c r="F10" s="27"/>
      <c r="G10" s="27"/>
      <c r="H10" s="63"/>
    </row>
    <row r="11" spans="1:8" s="54" customFormat="1" ht="12.75" x14ac:dyDescent="0.2">
      <c r="A11" s="52" t="s">
        <v>104</v>
      </c>
      <c r="B11" s="53">
        <v>191034.78</v>
      </c>
      <c r="C11" s="59">
        <v>189065.03</v>
      </c>
      <c r="E11" s="24"/>
      <c r="F11" s="27"/>
      <c r="G11" s="27"/>
      <c r="H11" s="63"/>
    </row>
    <row r="12" spans="1:8" s="54" customFormat="1" ht="12.75" x14ac:dyDescent="0.2">
      <c r="A12" s="52" t="s">
        <v>100</v>
      </c>
      <c r="B12" s="53">
        <v>37114.080000000002</v>
      </c>
      <c r="C12" s="59">
        <v>37080.370000000003</v>
      </c>
      <c r="E12" s="24"/>
      <c r="F12" s="27"/>
      <c r="G12" s="27"/>
      <c r="H12" s="63"/>
    </row>
    <row r="13" spans="1:8" s="54" customFormat="1" ht="12.75" x14ac:dyDescent="0.2">
      <c r="A13" s="52" t="s">
        <v>101</v>
      </c>
      <c r="B13" s="75">
        <v>0</v>
      </c>
      <c r="C13" s="75">
        <v>0</v>
      </c>
      <c r="E13" s="24"/>
      <c r="F13" s="24"/>
      <c r="G13" s="24"/>
      <c r="H13" s="63"/>
    </row>
    <row r="14" spans="1:8" s="54" customFormat="1" ht="12.75" x14ac:dyDescent="0.2">
      <c r="A14" s="52" t="s">
        <v>105</v>
      </c>
      <c r="B14" s="53">
        <v>458524.92</v>
      </c>
      <c r="C14" s="59">
        <v>446932.86</v>
      </c>
      <c r="E14" s="24"/>
      <c r="F14" s="27"/>
      <c r="G14" s="27"/>
      <c r="H14" s="63"/>
    </row>
    <row r="15" spans="1:8" s="54" customFormat="1" ht="12.75" x14ac:dyDescent="0.25">
      <c r="A15" s="52" t="s">
        <v>119</v>
      </c>
      <c r="B15" s="59">
        <v>4800</v>
      </c>
      <c r="C15" s="59">
        <v>4400</v>
      </c>
      <c r="E15" s="24"/>
      <c r="F15" s="27"/>
      <c r="G15" s="27"/>
    </row>
    <row r="16" spans="1:8" s="54" customFormat="1" ht="12.75" x14ac:dyDescent="0.25">
      <c r="A16" s="52" t="s">
        <v>107</v>
      </c>
      <c r="B16" s="59">
        <v>427374.6</v>
      </c>
      <c r="C16" s="59">
        <v>420598.72</v>
      </c>
      <c r="E16" s="24"/>
      <c r="F16" s="27"/>
      <c r="G16" s="27"/>
    </row>
    <row r="17" spans="1:8" s="54" customFormat="1" ht="12.75" x14ac:dyDescent="0.25">
      <c r="A17" s="52" t="s">
        <v>120</v>
      </c>
      <c r="B17" s="59">
        <v>108618.54</v>
      </c>
      <c r="C17" s="59">
        <v>106834.1</v>
      </c>
      <c r="E17" s="24"/>
      <c r="F17" s="37"/>
      <c r="G17" s="37"/>
    </row>
    <row r="18" spans="1:8" s="54" customFormat="1" ht="12.75" x14ac:dyDescent="0.2">
      <c r="A18" s="52" t="s">
        <v>108</v>
      </c>
      <c r="B18" s="75">
        <v>0</v>
      </c>
      <c r="C18" s="75">
        <v>0</v>
      </c>
      <c r="E18" s="24"/>
      <c r="F18" s="24"/>
      <c r="G18" s="24"/>
      <c r="H18" s="63"/>
    </row>
    <row r="19" spans="1:8" s="54" customFormat="1" ht="12.75" x14ac:dyDescent="0.25">
      <c r="A19" s="52" t="s">
        <v>303</v>
      </c>
      <c r="B19" s="59">
        <v>63372.62</v>
      </c>
      <c r="C19" s="59">
        <v>61308.27</v>
      </c>
      <c r="E19" s="24"/>
      <c r="F19" s="27"/>
      <c r="G19" s="27"/>
    </row>
    <row r="20" spans="1:8" s="54" customFormat="1" ht="12.75" x14ac:dyDescent="0.25">
      <c r="A20" s="52" t="s">
        <v>121</v>
      </c>
      <c r="B20" s="75">
        <v>0</v>
      </c>
      <c r="C20" s="59">
        <v>7.02</v>
      </c>
      <c r="E20" s="24"/>
      <c r="F20" s="24"/>
      <c r="G20" s="24"/>
    </row>
    <row r="21" spans="1:8" s="54" customFormat="1" ht="25.5" x14ac:dyDescent="0.25">
      <c r="A21" s="52" t="s">
        <v>109</v>
      </c>
      <c r="B21" s="53">
        <v>860706.46</v>
      </c>
      <c r="C21" s="59">
        <v>955563.27</v>
      </c>
      <c r="E21" s="24"/>
      <c r="F21" s="24"/>
      <c r="G21" s="24"/>
    </row>
    <row r="22" spans="1:8" s="54" customFormat="1" ht="25.5" x14ac:dyDescent="0.25">
      <c r="A22" s="52" t="s">
        <v>110</v>
      </c>
      <c r="B22" s="53">
        <v>564626.57999999996</v>
      </c>
      <c r="C22" s="59">
        <v>1288152.8400000001</v>
      </c>
      <c r="E22" s="24"/>
      <c r="F22" s="24"/>
      <c r="G22" s="24"/>
    </row>
    <row r="23" spans="1:8" s="54" customFormat="1" ht="12.75" x14ac:dyDescent="0.25">
      <c r="A23" s="52" t="s">
        <v>111</v>
      </c>
      <c r="B23" s="59">
        <v>66591.600000000006</v>
      </c>
      <c r="C23" s="59">
        <v>66095.8</v>
      </c>
      <c r="E23" s="24"/>
      <c r="F23" s="37"/>
      <c r="G23" s="37"/>
    </row>
    <row r="24" spans="1:8" s="54" customFormat="1" ht="12.75" x14ac:dyDescent="0.2">
      <c r="A24" s="52" t="s">
        <v>112</v>
      </c>
      <c r="B24" s="59">
        <v>63595.42</v>
      </c>
      <c r="C24" s="59">
        <v>104379.91</v>
      </c>
      <c r="E24" s="24"/>
      <c r="F24" s="37"/>
      <c r="G24" s="37"/>
      <c r="H24" s="63"/>
    </row>
    <row r="25" spans="1:8" s="54" customFormat="1" ht="12.75" x14ac:dyDescent="0.2">
      <c r="A25" s="52" t="s">
        <v>313</v>
      </c>
      <c r="B25" s="53">
        <v>76789.440000000002</v>
      </c>
      <c r="C25" s="59">
        <v>58106.28</v>
      </c>
      <c r="E25" s="24"/>
      <c r="F25" s="64"/>
      <c r="G25" s="64"/>
      <c r="H25" s="63"/>
    </row>
    <row r="26" spans="1:8" s="54" customFormat="1" ht="12.75" x14ac:dyDescent="0.2">
      <c r="A26" s="52" t="s">
        <v>314</v>
      </c>
      <c r="B26" s="53">
        <v>150360</v>
      </c>
      <c r="C26" s="59">
        <v>150360</v>
      </c>
      <c r="E26" s="24"/>
      <c r="F26" s="65"/>
      <c r="G26" s="65"/>
      <c r="H26" s="63"/>
    </row>
    <row r="27" spans="1:8" x14ac:dyDescent="0.25">
      <c r="A27" s="9" t="s">
        <v>122</v>
      </c>
      <c r="B27" s="19">
        <v>5037162.2799999993</v>
      </c>
      <c r="C27" s="19">
        <v>5875675.25</v>
      </c>
      <c r="E27" s="25"/>
      <c r="F27" s="38"/>
      <c r="G27" s="38"/>
    </row>
    <row r="28" spans="1:8" ht="15" x14ac:dyDescent="0.25">
      <c r="B28" s="10"/>
      <c r="C28" s="54"/>
    </row>
    <row r="29" spans="1:8" x14ac:dyDescent="0.25">
      <c r="A29" s="16" t="s">
        <v>103</v>
      </c>
      <c r="B29" s="17" t="s">
        <v>124</v>
      </c>
      <c r="C29" s="67"/>
    </row>
    <row r="30" spans="1:8" s="54" customFormat="1" ht="12.75" x14ac:dyDescent="0.2">
      <c r="A30" s="52" t="s">
        <v>117</v>
      </c>
      <c r="B30" s="53">
        <v>890778.24</v>
      </c>
      <c r="C30" s="67"/>
      <c r="E30" s="24"/>
      <c r="F30" s="62"/>
      <c r="G30" s="63"/>
      <c r="H30" s="63"/>
    </row>
    <row r="31" spans="1:8" s="54" customFormat="1" ht="12.75" x14ac:dyDescent="0.2">
      <c r="A31" s="52" t="s">
        <v>125</v>
      </c>
      <c r="B31" s="53">
        <v>287912</v>
      </c>
      <c r="E31" s="24"/>
      <c r="F31" s="27"/>
      <c r="G31" s="63"/>
      <c r="H31" s="63"/>
    </row>
    <row r="32" spans="1:8" s="54" customFormat="1" ht="25.5" x14ac:dyDescent="0.2">
      <c r="A32" s="52" t="s">
        <v>99</v>
      </c>
      <c r="B32" s="53">
        <v>241798.26</v>
      </c>
      <c r="E32" s="24"/>
      <c r="F32" s="37"/>
      <c r="G32" s="63"/>
      <c r="H32" s="63"/>
    </row>
    <row r="33" spans="1:8" s="54" customFormat="1" ht="12.75" x14ac:dyDescent="0.2">
      <c r="A33" s="52" t="s">
        <v>114</v>
      </c>
      <c r="B33" s="53">
        <v>191037</v>
      </c>
      <c r="E33" s="24"/>
      <c r="F33" s="37"/>
      <c r="G33" s="63"/>
      <c r="H33" s="63"/>
    </row>
    <row r="34" spans="1:8" s="54" customFormat="1" ht="12.75" x14ac:dyDescent="0.2">
      <c r="A34" s="52" t="s">
        <v>276</v>
      </c>
      <c r="B34" s="53">
        <v>37115.760000000002</v>
      </c>
      <c r="E34" s="24"/>
      <c r="F34" s="37"/>
      <c r="G34" s="63"/>
      <c r="H34" s="63"/>
    </row>
    <row r="35" spans="1:8" s="54" customFormat="1" ht="12.75" x14ac:dyDescent="0.2">
      <c r="A35" s="52" t="s">
        <v>277</v>
      </c>
      <c r="B35" s="75">
        <v>0</v>
      </c>
      <c r="E35" s="24"/>
      <c r="F35" s="24"/>
      <c r="G35" s="63"/>
      <c r="H35" s="63"/>
    </row>
    <row r="36" spans="1:8" s="54" customFormat="1" ht="12.75" x14ac:dyDescent="0.2">
      <c r="A36" s="52" t="s">
        <v>278</v>
      </c>
      <c r="B36" s="53">
        <v>456342.49</v>
      </c>
      <c r="E36" s="24"/>
      <c r="F36" s="27"/>
      <c r="G36" s="63"/>
      <c r="H36" s="63"/>
    </row>
    <row r="37" spans="1:8" s="54" customFormat="1" ht="12.75" x14ac:dyDescent="0.2">
      <c r="A37" s="52" t="s">
        <v>102</v>
      </c>
      <c r="B37" s="53">
        <v>0</v>
      </c>
      <c r="E37" s="24"/>
      <c r="F37" s="27"/>
      <c r="G37" s="63"/>
      <c r="H37" s="63"/>
    </row>
    <row r="38" spans="1:8" s="54" customFormat="1" ht="12.75" x14ac:dyDescent="0.2">
      <c r="A38" s="52" t="s">
        <v>279</v>
      </c>
      <c r="B38" s="53">
        <v>427377.06</v>
      </c>
      <c r="E38" s="24"/>
      <c r="F38" s="37"/>
      <c r="G38" s="63"/>
      <c r="H38" s="63"/>
    </row>
    <row r="39" spans="1:8" s="54" customFormat="1" ht="12.75" x14ac:dyDescent="0.2">
      <c r="A39" s="52" t="s">
        <v>280</v>
      </c>
      <c r="B39" s="53">
        <v>108618.54</v>
      </c>
      <c r="E39" s="24"/>
      <c r="F39" s="27"/>
      <c r="G39" s="63"/>
      <c r="H39" s="63"/>
    </row>
    <row r="40" spans="1:8" s="54" customFormat="1" ht="12.75" x14ac:dyDescent="0.2">
      <c r="A40" s="56" t="s">
        <v>281</v>
      </c>
      <c r="B40" s="75">
        <v>0</v>
      </c>
      <c r="E40" s="24"/>
      <c r="F40" s="24"/>
      <c r="G40" s="63"/>
      <c r="H40" s="63"/>
    </row>
    <row r="41" spans="1:8" s="54" customFormat="1" ht="12.75" x14ac:dyDescent="0.2">
      <c r="A41" s="52" t="s">
        <v>302</v>
      </c>
      <c r="B41" s="53">
        <v>63244.5</v>
      </c>
      <c r="E41" s="24"/>
      <c r="F41" s="24"/>
      <c r="G41" s="63"/>
      <c r="H41" s="63"/>
    </row>
    <row r="42" spans="1:8" s="54" customFormat="1" ht="25.5" x14ac:dyDescent="0.2">
      <c r="A42" s="52" t="s">
        <v>304</v>
      </c>
      <c r="B42" s="53">
        <v>974548.25</v>
      </c>
      <c r="E42" s="24"/>
      <c r="F42" s="24"/>
      <c r="G42" s="63"/>
      <c r="H42" s="63"/>
    </row>
    <row r="43" spans="1:8" s="54" customFormat="1" ht="12.75" x14ac:dyDescent="0.25">
      <c r="A43" s="58" t="s">
        <v>115</v>
      </c>
      <c r="B43" s="55">
        <v>24289.47</v>
      </c>
      <c r="E43" s="24"/>
      <c r="F43" s="24"/>
    </row>
    <row r="44" spans="1:8" s="54" customFormat="1" ht="12.75" x14ac:dyDescent="0.2">
      <c r="A44" s="58" t="s">
        <v>127</v>
      </c>
      <c r="B44" s="55">
        <v>37448.31</v>
      </c>
      <c r="F44" s="64"/>
      <c r="H44" s="63"/>
    </row>
    <row r="45" spans="1:8" s="54" customFormat="1" ht="12.75" x14ac:dyDescent="0.2">
      <c r="A45" s="52" t="s">
        <v>305</v>
      </c>
      <c r="B45" s="53">
        <v>635951.76</v>
      </c>
      <c r="E45" s="24"/>
      <c r="F45" s="24"/>
      <c r="H45" s="63"/>
    </row>
    <row r="46" spans="1:8" s="54" customFormat="1" ht="12.75" x14ac:dyDescent="0.2">
      <c r="A46" s="58" t="s">
        <v>306</v>
      </c>
      <c r="B46" s="55">
        <v>59655.69</v>
      </c>
      <c r="F46" s="24"/>
      <c r="G46" s="63"/>
      <c r="H46" s="63"/>
    </row>
    <row r="47" spans="1:8" s="54" customFormat="1" ht="12.75" x14ac:dyDescent="0.2">
      <c r="A47" s="52" t="s">
        <v>307</v>
      </c>
      <c r="B47" s="53">
        <v>215806.32</v>
      </c>
      <c r="E47" s="24"/>
      <c r="F47" s="24"/>
      <c r="G47" s="63"/>
      <c r="H47" s="63"/>
    </row>
    <row r="48" spans="1:8" s="54" customFormat="1" ht="12.75" x14ac:dyDescent="0.2">
      <c r="A48" s="56" t="s">
        <v>308</v>
      </c>
      <c r="B48" s="57">
        <v>0</v>
      </c>
      <c r="E48" s="24"/>
      <c r="F48" s="24"/>
      <c r="H48" s="63"/>
    </row>
    <row r="49" spans="1:8" s="54" customFormat="1" ht="12.75" x14ac:dyDescent="0.2">
      <c r="A49" s="52" t="s">
        <v>309</v>
      </c>
      <c r="B49" s="53">
        <v>10281.530000000001</v>
      </c>
      <c r="E49" s="24"/>
      <c r="F49" s="27"/>
      <c r="G49" s="63"/>
      <c r="H49" s="63"/>
    </row>
    <row r="50" spans="1:8" s="54" customFormat="1" ht="12.75" x14ac:dyDescent="0.2">
      <c r="A50" s="56" t="s">
        <v>310</v>
      </c>
      <c r="B50" s="53">
        <v>150360</v>
      </c>
      <c r="E50" s="24"/>
      <c r="F50" s="65"/>
      <c r="G50" s="63"/>
      <c r="H50" s="63"/>
    </row>
    <row r="51" spans="1:8" s="54" customFormat="1" ht="25.5" x14ac:dyDescent="0.2">
      <c r="A51" s="52" t="s">
        <v>311</v>
      </c>
      <c r="B51" s="75">
        <v>0</v>
      </c>
      <c r="E51" s="24"/>
      <c r="F51" s="24"/>
      <c r="H51" s="63"/>
    </row>
    <row r="52" spans="1:8" x14ac:dyDescent="0.25">
      <c r="A52" s="9" t="s">
        <v>126</v>
      </c>
      <c r="B52" s="18">
        <v>4691171.71</v>
      </c>
      <c r="E52" s="31"/>
      <c r="F52" s="39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v>1184503.54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6">
    <pageSetUpPr fitToPage="1"/>
  </sheetPr>
  <dimension ref="A1:H54"/>
  <sheetViews>
    <sheetView zoomScaleNormal="100" workbookViewId="0">
      <pane ySplit="3" topLeftCell="A40" activePane="bottomLeft" state="frozen"/>
      <selection activeCell="B38" sqref="B38"/>
      <selection pane="bottomLeft" activeCell="B38" sqref="B38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7" t="s">
        <v>312</v>
      </c>
      <c r="B1" s="157"/>
      <c r="C1" s="157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161" t="s">
        <v>51</v>
      </c>
      <c r="B3" s="161"/>
      <c r="C3" s="161"/>
      <c r="D3" s="15"/>
      <c r="E3" s="1" t="s">
        <v>91</v>
      </c>
      <c r="F3" s="12"/>
    </row>
    <row r="4" spans="1:8" ht="6" customHeight="1" x14ac:dyDescent="0.25"/>
    <row r="5" spans="1:8" x14ac:dyDescent="0.25">
      <c r="A5" s="155" t="s">
        <v>103</v>
      </c>
      <c r="B5" s="159" t="s">
        <v>123</v>
      </c>
      <c r="C5" s="160"/>
      <c r="E5" s="5"/>
      <c r="F5" s="6"/>
    </row>
    <row r="6" spans="1:8" x14ac:dyDescent="0.25">
      <c r="A6" s="156"/>
      <c r="B6" s="16" t="s">
        <v>97</v>
      </c>
      <c r="C6" s="16" t="s">
        <v>98</v>
      </c>
      <c r="E6" s="5"/>
      <c r="F6" s="6"/>
    </row>
    <row r="7" spans="1:8" s="54" customFormat="1" ht="12.75" x14ac:dyDescent="0.2">
      <c r="A7" s="52" t="s">
        <v>117</v>
      </c>
      <c r="B7" s="53">
        <v>2367254.3199999998</v>
      </c>
      <c r="C7" s="59">
        <v>2398040.4</v>
      </c>
      <c r="E7" s="24"/>
      <c r="F7" s="27"/>
      <c r="G7" s="27"/>
      <c r="H7" s="63"/>
    </row>
    <row r="8" spans="1:8" s="54" customFormat="1" ht="25.5" x14ac:dyDescent="0.2">
      <c r="A8" s="52" t="s">
        <v>106</v>
      </c>
      <c r="B8" s="53">
        <v>904811.58</v>
      </c>
      <c r="C8" s="59">
        <v>887520.74</v>
      </c>
      <c r="E8" s="24"/>
      <c r="F8" s="24"/>
      <c r="G8" s="24"/>
      <c r="H8" s="63"/>
    </row>
    <row r="9" spans="1:8" s="54" customFormat="1" ht="12.75" x14ac:dyDescent="0.25">
      <c r="A9" s="52" t="s">
        <v>118</v>
      </c>
      <c r="B9" s="59">
        <v>1843310.94</v>
      </c>
      <c r="C9" s="59">
        <v>1804500.18</v>
      </c>
      <c r="E9" s="24"/>
      <c r="F9" s="27"/>
      <c r="G9" s="27"/>
    </row>
    <row r="10" spans="1:8" s="54" customFormat="1" ht="25.5" x14ac:dyDescent="0.2">
      <c r="A10" s="52" t="s">
        <v>113</v>
      </c>
      <c r="B10" s="53">
        <v>641467.07999999996</v>
      </c>
      <c r="C10" s="59">
        <v>623244.56999999995</v>
      </c>
      <c r="E10" s="24"/>
      <c r="F10" s="27"/>
      <c r="G10" s="27"/>
      <c r="H10" s="63"/>
    </row>
    <row r="11" spans="1:8" s="54" customFormat="1" ht="12.75" x14ac:dyDescent="0.2">
      <c r="A11" s="52" t="s">
        <v>104</v>
      </c>
      <c r="B11" s="75">
        <v>0</v>
      </c>
      <c r="C11" s="75">
        <v>0</v>
      </c>
      <c r="E11" s="24"/>
      <c r="F11" s="24"/>
      <c r="G11" s="24"/>
      <c r="H11" s="63"/>
    </row>
    <row r="12" spans="1:8" s="54" customFormat="1" ht="12.75" x14ac:dyDescent="0.2">
      <c r="A12" s="52" t="s">
        <v>100</v>
      </c>
      <c r="B12" s="53">
        <v>98464.81</v>
      </c>
      <c r="C12" s="59">
        <v>96434.21</v>
      </c>
      <c r="E12" s="24"/>
      <c r="F12" s="27"/>
      <c r="G12" s="27"/>
      <c r="H12" s="63"/>
    </row>
    <row r="13" spans="1:8" s="54" customFormat="1" ht="12.75" x14ac:dyDescent="0.2">
      <c r="A13" s="52" t="s">
        <v>101</v>
      </c>
      <c r="B13" s="53">
        <v>115840.44</v>
      </c>
      <c r="C13" s="59">
        <v>113812.81</v>
      </c>
      <c r="E13" s="24"/>
      <c r="F13" s="27"/>
      <c r="G13" s="27"/>
      <c r="H13" s="63"/>
    </row>
    <row r="14" spans="1:8" s="54" customFormat="1" ht="12.75" x14ac:dyDescent="0.2">
      <c r="A14" s="52" t="s">
        <v>105</v>
      </c>
      <c r="B14" s="53">
        <v>1413981.3</v>
      </c>
      <c r="C14" s="59">
        <v>1373562.33</v>
      </c>
      <c r="E14" s="24"/>
      <c r="F14" s="27"/>
      <c r="G14" s="27"/>
      <c r="H14" s="63"/>
    </row>
    <row r="15" spans="1:8" s="54" customFormat="1" ht="12.75" x14ac:dyDescent="0.25">
      <c r="A15" s="52" t="s">
        <v>119</v>
      </c>
      <c r="B15" s="59">
        <v>0</v>
      </c>
      <c r="C15" s="59">
        <v>0</v>
      </c>
      <c r="E15" s="24"/>
      <c r="F15" s="24"/>
      <c r="G15" s="24"/>
    </row>
    <row r="16" spans="1:8" s="54" customFormat="1" ht="12.75" x14ac:dyDescent="0.25">
      <c r="A16" s="52" t="s">
        <v>107</v>
      </c>
      <c r="B16" s="59">
        <v>1133794.49</v>
      </c>
      <c r="C16" s="59">
        <v>1099518.8500000001</v>
      </c>
      <c r="E16" s="24"/>
      <c r="F16" s="27"/>
      <c r="G16" s="27"/>
    </row>
    <row r="17" spans="1:8" s="54" customFormat="1" ht="12.75" x14ac:dyDescent="0.25">
      <c r="A17" s="52" t="s">
        <v>120</v>
      </c>
      <c r="B17" s="59">
        <v>0</v>
      </c>
      <c r="C17" s="59">
        <v>0</v>
      </c>
      <c r="E17" s="24"/>
      <c r="F17" s="37"/>
      <c r="G17" s="37"/>
    </row>
    <row r="18" spans="1:8" s="54" customFormat="1" ht="12.75" x14ac:dyDescent="0.2">
      <c r="A18" s="52" t="s">
        <v>108</v>
      </c>
      <c r="B18" s="75">
        <v>0</v>
      </c>
      <c r="C18" s="59">
        <v>763.87</v>
      </c>
      <c r="E18" s="24"/>
      <c r="F18" s="24"/>
      <c r="G18" s="27"/>
      <c r="H18" s="63"/>
    </row>
    <row r="19" spans="1:8" s="54" customFormat="1" ht="12.75" x14ac:dyDescent="0.25">
      <c r="A19" s="52" t="s">
        <v>303</v>
      </c>
      <c r="B19" s="59">
        <v>725652.37</v>
      </c>
      <c r="C19" s="59">
        <v>724055.9</v>
      </c>
      <c r="E19" s="24"/>
      <c r="F19" s="27"/>
      <c r="G19" s="27"/>
    </row>
    <row r="20" spans="1:8" s="54" customFormat="1" ht="12.75" x14ac:dyDescent="0.25">
      <c r="A20" s="52" t="s">
        <v>121</v>
      </c>
      <c r="B20" s="75">
        <v>0</v>
      </c>
      <c r="C20" s="59">
        <v>0</v>
      </c>
      <c r="E20" s="24"/>
      <c r="F20" s="24"/>
      <c r="G20" s="24"/>
    </row>
    <row r="21" spans="1:8" s="54" customFormat="1" ht="25.5" x14ac:dyDescent="0.25">
      <c r="A21" s="52" t="s">
        <v>109</v>
      </c>
      <c r="B21" s="53">
        <v>3113562.38</v>
      </c>
      <c r="C21" s="59">
        <v>2916731.59</v>
      </c>
      <c r="E21" s="24"/>
      <c r="F21" s="24"/>
      <c r="G21" s="24"/>
    </row>
    <row r="22" spans="1:8" s="54" customFormat="1" ht="25.5" x14ac:dyDescent="0.25">
      <c r="A22" s="52" t="s">
        <v>110</v>
      </c>
      <c r="B22" s="53">
        <v>10438335.01</v>
      </c>
      <c r="C22" s="59">
        <v>9965604.6400000006</v>
      </c>
      <c r="E22" s="24"/>
      <c r="F22" s="24"/>
      <c r="G22" s="24"/>
    </row>
    <row r="23" spans="1:8" s="54" customFormat="1" ht="12.75" x14ac:dyDescent="0.25">
      <c r="A23" s="52" t="s">
        <v>111</v>
      </c>
      <c r="B23" s="59">
        <v>194035.19</v>
      </c>
      <c r="C23" s="59">
        <v>190469.94</v>
      </c>
      <c r="E23" s="24"/>
      <c r="F23" s="37"/>
      <c r="G23" s="37"/>
    </row>
    <row r="24" spans="1:8" s="54" customFormat="1" ht="12.75" x14ac:dyDescent="0.2">
      <c r="A24" s="52" t="s">
        <v>112</v>
      </c>
      <c r="B24" s="59">
        <v>399088.68</v>
      </c>
      <c r="C24" s="59">
        <v>258596.67</v>
      </c>
      <c r="E24" s="24"/>
      <c r="F24" s="37"/>
      <c r="G24" s="37"/>
      <c r="H24" s="63"/>
    </row>
    <row r="25" spans="1:8" s="54" customFormat="1" ht="12.75" x14ac:dyDescent="0.2">
      <c r="A25" s="52" t="s">
        <v>313</v>
      </c>
      <c r="B25" s="53">
        <v>23042.85</v>
      </c>
      <c r="C25" s="59">
        <v>23042.85</v>
      </c>
      <c r="E25" s="24"/>
      <c r="F25" s="64"/>
      <c r="G25" s="64"/>
      <c r="H25" s="63"/>
    </row>
    <row r="26" spans="1:8" s="54" customFormat="1" ht="12.75" x14ac:dyDescent="0.2">
      <c r="A26" s="52" t="s">
        <v>314</v>
      </c>
      <c r="B26" s="53">
        <v>566400</v>
      </c>
      <c r="C26" s="59">
        <v>566400</v>
      </c>
      <c r="E26" s="24"/>
      <c r="F26" s="65"/>
      <c r="G26" s="65"/>
      <c r="H26" s="63"/>
    </row>
    <row r="27" spans="1:8" x14ac:dyDescent="0.25">
      <c r="A27" s="9" t="s">
        <v>122</v>
      </c>
      <c r="B27" s="19">
        <v>23979041.440000001</v>
      </c>
      <c r="C27" s="19">
        <v>23042299.550000004</v>
      </c>
      <c r="E27" s="25"/>
      <c r="F27" s="38"/>
      <c r="G27" s="38"/>
    </row>
    <row r="28" spans="1:8" ht="15" x14ac:dyDescent="0.25">
      <c r="B28" s="10"/>
      <c r="C28" s="54"/>
    </row>
    <row r="29" spans="1:8" x14ac:dyDescent="0.25">
      <c r="A29" s="16" t="s">
        <v>103</v>
      </c>
      <c r="B29" s="17" t="s">
        <v>124</v>
      </c>
      <c r="C29" s="67"/>
    </row>
    <row r="30" spans="1:8" s="54" customFormat="1" ht="12.75" x14ac:dyDescent="0.2">
      <c r="A30" s="52" t="s">
        <v>117</v>
      </c>
      <c r="B30" s="53">
        <v>2651739.7801999999</v>
      </c>
      <c r="C30" s="67"/>
      <c r="E30" s="24"/>
      <c r="F30" s="62"/>
      <c r="G30" s="63"/>
      <c r="H30" s="63"/>
    </row>
    <row r="31" spans="1:8" s="54" customFormat="1" ht="12.75" x14ac:dyDescent="0.2">
      <c r="A31" s="52" t="s">
        <v>125</v>
      </c>
      <c r="B31" s="53">
        <v>982182</v>
      </c>
      <c r="E31" s="24"/>
      <c r="F31" s="27"/>
      <c r="G31" s="63"/>
      <c r="H31" s="63"/>
    </row>
    <row r="32" spans="1:8" s="54" customFormat="1" ht="25.5" x14ac:dyDescent="0.2">
      <c r="A32" s="52" t="s">
        <v>99</v>
      </c>
      <c r="B32" s="53">
        <v>641455.14</v>
      </c>
      <c r="E32" s="24"/>
      <c r="F32" s="37"/>
      <c r="G32" s="63"/>
      <c r="H32" s="63"/>
    </row>
    <row r="33" spans="1:8" s="54" customFormat="1" ht="12.75" x14ac:dyDescent="0.2">
      <c r="A33" s="52" t="s">
        <v>114</v>
      </c>
      <c r="B33" s="75">
        <v>0</v>
      </c>
      <c r="E33" s="24"/>
      <c r="F33" s="37"/>
      <c r="G33" s="63"/>
      <c r="H33" s="63"/>
    </row>
    <row r="34" spans="1:8" s="54" customFormat="1" ht="12.75" x14ac:dyDescent="0.2">
      <c r="A34" s="52" t="s">
        <v>276</v>
      </c>
      <c r="B34" s="53">
        <v>98462.64</v>
      </c>
      <c r="E34" s="24"/>
      <c r="F34" s="37"/>
      <c r="G34" s="63"/>
      <c r="H34" s="63"/>
    </row>
    <row r="35" spans="1:8" s="54" customFormat="1" ht="12.75" x14ac:dyDescent="0.2">
      <c r="A35" s="52" t="s">
        <v>277</v>
      </c>
      <c r="B35" s="53">
        <v>184030.32</v>
      </c>
      <c r="E35" s="24"/>
      <c r="F35" s="27"/>
      <c r="G35" s="63"/>
      <c r="H35" s="63"/>
    </row>
    <row r="36" spans="1:8" s="54" customFormat="1" ht="12.75" x14ac:dyDescent="0.2">
      <c r="A36" s="52" t="s">
        <v>278</v>
      </c>
      <c r="B36" s="53">
        <v>1329120.46</v>
      </c>
      <c r="E36" s="24"/>
      <c r="F36" s="27"/>
      <c r="G36" s="63"/>
      <c r="H36" s="63"/>
    </row>
    <row r="37" spans="1:8" s="54" customFormat="1" ht="12.75" x14ac:dyDescent="0.2">
      <c r="A37" s="52" t="s">
        <v>102</v>
      </c>
      <c r="B37" s="53">
        <v>0</v>
      </c>
      <c r="E37" s="24"/>
      <c r="F37" s="24"/>
      <c r="G37" s="63"/>
      <c r="H37" s="63"/>
    </row>
    <row r="38" spans="1:8" s="54" customFormat="1" ht="12.75" x14ac:dyDescent="0.2">
      <c r="A38" s="52" t="s">
        <v>279</v>
      </c>
      <c r="B38" s="53">
        <v>1133768.3400000001</v>
      </c>
      <c r="E38" s="24"/>
      <c r="F38" s="37"/>
      <c r="G38" s="63"/>
      <c r="H38" s="63"/>
    </row>
    <row r="39" spans="1:8" s="54" customFormat="1" ht="12.75" x14ac:dyDescent="0.2">
      <c r="A39" s="52" t="s">
        <v>280</v>
      </c>
      <c r="B39" s="53">
        <v>0</v>
      </c>
      <c r="E39" s="24"/>
      <c r="F39" s="24"/>
      <c r="G39" s="63"/>
      <c r="H39" s="63"/>
    </row>
    <row r="40" spans="1:8" s="54" customFormat="1" ht="12.75" x14ac:dyDescent="0.2">
      <c r="A40" s="56" t="s">
        <v>281</v>
      </c>
      <c r="B40" s="75">
        <v>0</v>
      </c>
      <c r="E40" s="24"/>
      <c r="F40" s="24"/>
      <c r="G40" s="63"/>
      <c r="H40" s="63"/>
    </row>
    <row r="41" spans="1:8" s="54" customFormat="1" ht="12.75" x14ac:dyDescent="0.2">
      <c r="A41" s="52" t="s">
        <v>302</v>
      </c>
      <c r="B41" s="53">
        <v>724857.37</v>
      </c>
      <c r="E41" s="24"/>
      <c r="F41" s="24"/>
      <c r="G41" s="63"/>
      <c r="H41" s="63"/>
    </row>
    <row r="42" spans="1:8" s="54" customFormat="1" ht="25.5" x14ac:dyDescent="0.2">
      <c r="A42" s="52" t="s">
        <v>304</v>
      </c>
      <c r="B42" s="53">
        <v>3377488.12</v>
      </c>
      <c r="E42" s="24"/>
      <c r="F42" s="24"/>
      <c r="G42" s="63"/>
      <c r="H42" s="63"/>
    </row>
    <row r="43" spans="1:8" s="54" customFormat="1" ht="12.75" x14ac:dyDescent="0.25">
      <c r="A43" s="58" t="s">
        <v>115</v>
      </c>
      <c r="B43" s="55">
        <v>190751.86</v>
      </c>
      <c r="E43" s="24"/>
      <c r="F43" s="24"/>
    </row>
    <row r="44" spans="1:8" s="54" customFormat="1" ht="12.75" x14ac:dyDescent="0.2">
      <c r="A44" s="58" t="s">
        <v>127</v>
      </c>
      <c r="B44" s="55">
        <v>308681.88</v>
      </c>
      <c r="F44" s="64"/>
      <c r="H44" s="63"/>
    </row>
    <row r="45" spans="1:8" s="54" customFormat="1" ht="12.75" x14ac:dyDescent="0.2">
      <c r="A45" s="52" t="s">
        <v>305</v>
      </c>
      <c r="B45" s="53">
        <v>9980283.0500000007</v>
      </c>
      <c r="E45" s="24"/>
      <c r="F45" s="24"/>
      <c r="H45" s="63"/>
    </row>
    <row r="46" spans="1:8" s="54" customFormat="1" ht="12.75" x14ac:dyDescent="0.2">
      <c r="A46" s="58" t="s">
        <v>306</v>
      </c>
      <c r="B46" s="55">
        <v>405377.84</v>
      </c>
      <c r="F46" s="24"/>
      <c r="G46" s="63"/>
      <c r="H46" s="63"/>
    </row>
    <row r="47" spans="1:8" s="54" customFormat="1" ht="12.75" x14ac:dyDescent="0.2">
      <c r="A47" s="52" t="s">
        <v>307</v>
      </c>
      <c r="B47" s="53">
        <v>180383.76</v>
      </c>
      <c r="E47" s="24"/>
      <c r="F47" s="24"/>
      <c r="G47" s="63"/>
      <c r="H47" s="63"/>
    </row>
    <row r="48" spans="1:8" s="54" customFormat="1" ht="12.75" x14ac:dyDescent="0.2">
      <c r="A48" s="56" t="s">
        <v>308</v>
      </c>
      <c r="B48" s="57">
        <v>0</v>
      </c>
      <c r="E48" s="24"/>
      <c r="F48" s="24"/>
      <c r="H48" s="63"/>
    </row>
    <row r="49" spans="1:8" s="54" customFormat="1" ht="12.75" x14ac:dyDescent="0.2">
      <c r="A49" s="52" t="s">
        <v>309</v>
      </c>
      <c r="B49" s="53">
        <v>0</v>
      </c>
      <c r="E49" s="24"/>
      <c r="F49" s="27"/>
      <c r="G49" s="63"/>
      <c r="H49" s="63"/>
    </row>
    <row r="50" spans="1:8" s="54" customFormat="1" ht="12.75" x14ac:dyDescent="0.2">
      <c r="A50" s="56" t="s">
        <v>310</v>
      </c>
      <c r="B50" s="53">
        <v>566400</v>
      </c>
      <c r="E50" s="24"/>
      <c r="F50" s="65"/>
      <c r="G50" s="63"/>
      <c r="H50" s="63"/>
    </row>
    <row r="51" spans="1:8" s="54" customFormat="1" ht="25.5" x14ac:dyDescent="0.2">
      <c r="A51" s="52" t="s">
        <v>311</v>
      </c>
      <c r="B51" s="75">
        <v>0</v>
      </c>
      <c r="E51" s="24"/>
      <c r="F51" s="24"/>
      <c r="H51" s="63"/>
    </row>
    <row r="52" spans="1:8" x14ac:dyDescent="0.25">
      <c r="A52" s="9" t="s">
        <v>126</v>
      </c>
      <c r="B52" s="18">
        <v>21850170.9802</v>
      </c>
      <c r="E52" s="31"/>
      <c r="F52" s="39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v>1192128.5698000044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7">
    <pageSetUpPr fitToPage="1"/>
  </sheetPr>
  <dimension ref="A1:H54"/>
  <sheetViews>
    <sheetView zoomScaleNormal="100" workbookViewId="0">
      <pane ySplit="3" topLeftCell="A43" activePane="bottomLeft" state="frozen"/>
      <selection activeCell="B38" sqref="B38"/>
      <selection pane="bottomLeft" activeCell="B38" sqref="B38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7" t="s">
        <v>312</v>
      </c>
      <c r="B1" s="157"/>
      <c r="C1" s="157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161" t="s">
        <v>52</v>
      </c>
      <c r="B3" s="161"/>
      <c r="C3" s="161"/>
      <c r="D3" s="15"/>
      <c r="E3" s="1" t="s">
        <v>91</v>
      </c>
      <c r="F3" s="12"/>
    </row>
    <row r="4" spans="1:8" ht="6" customHeight="1" x14ac:dyDescent="0.25"/>
    <row r="5" spans="1:8" x14ac:dyDescent="0.25">
      <c r="A5" s="155" t="s">
        <v>103</v>
      </c>
      <c r="B5" s="159" t="s">
        <v>123</v>
      </c>
      <c r="C5" s="160"/>
      <c r="E5" s="5"/>
      <c r="F5" s="6"/>
    </row>
    <row r="6" spans="1:8" x14ac:dyDescent="0.25">
      <c r="A6" s="156"/>
      <c r="B6" s="16" t="s">
        <v>97</v>
      </c>
      <c r="C6" s="16" t="s">
        <v>98</v>
      </c>
      <c r="E6" s="5"/>
      <c r="F6" s="6"/>
    </row>
    <row r="7" spans="1:8" s="54" customFormat="1" ht="12.75" x14ac:dyDescent="0.2">
      <c r="A7" s="52" t="s">
        <v>117</v>
      </c>
      <c r="B7" s="53">
        <v>893108.04</v>
      </c>
      <c r="C7" s="59">
        <v>929325.33</v>
      </c>
      <c r="E7" s="24"/>
      <c r="F7" s="27"/>
      <c r="G7" s="27"/>
      <c r="H7" s="63"/>
    </row>
    <row r="8" spans="1:8" s="54" customFormat="1" ht="25.5" x14ac:dyDescent="0.2">
      <c r="A8" s="52" t="s">
        <v>106</v>
      </c>
      <c r="B8" s="53">
        <v>255124.63</v>
      </c>
      <c r="C8" s="59">
        <v>252595.41</v>
      </c>
      <c r="E8" s="24"/>
      <c r="F8" s="24"/>
      <c r="G8" s="24"/>
      <c r="H8" s="63"/>
    </row>
    <row r="9" spans="1:8" s="54" customFormat="1" ht="12.75" x14ac:dyDescent="0.25">
      <c r="A9" s="52" t="s">
        <v>118</v>
      </c>
      <c r="B9" s="59">
        <v>696646.92</v>
      </c>
      <c r="C9" s="59">
        <v>690177.63</v>
      </c>
      <c r="E9" s="24"/>
      <c r="F9" s="27"/>
      <c r="G9" s="27"/>
    </row>
    <row r="10" spans="1:8" s="54" customFormat="1" ht="25.5" x14ac:dyDescent="0.2">
      <c r="A10" s="52" t="s">
        <v>113</v>
      </c>
      <c r="B10" s="53">
        <v>242431.38</v>
      </c>
      <c r="C10" s="59">
        <v>237538.18</v>
      </c>
      <c r="E10" s="24"/>
      <c r="F10" s="27"/>
      <c r="G10" s="27"/>
      <c r="H10" s="63"/>
    </row>
    <row r="11" spans="1:8" s="54" customFormat="1" ht="12.75" x14ac:dyDescent="0.2">
      <c r="A11" s="52" t="s">
        <v>104</v>
      </c>
      <c r="B11" s="75">
        <v>0</v>
      </c>
      <c r="C11" s="75">
        <v>0</v>
      </c>
      <c r="E11" s="24"/>
      <c r="F11" s="24"/>
      <c r="G11" s="24"/>
      <c r="H11" s="63"/>
    </row>
    <row r="12" spans="1:8" s="54" customFormat="1" ht="12.75" x14ac:dyDescent="0.2">
      <c r="A12" s="52" t="s">
        <v>100</v>
      </c>
      <c r="B12" s="53">
        <v>37212.839999999997</v>
      </c>
      <c r="C12" s="59">
        <v>37207.4</v>
      </c>
      <c r="E12" s="24"/>
      <c r="F12" s="27"/>
      <c r="G12" s="27"/>
      <c r="H12" s="63"/>
    </row>
    <row r="13" spans="1:8" s="54" customFormat="1" ht="12.75" x14ac:dyDescent="0.2">
      <c r="A13" s="52" t="s">
        <v>101</v>
      </c>
      <c r="B13" s="53">
        <v>43779.72</v>
      </c>
      <c r="C13" s="59">
        <v>43569.77</v>
      </c>
      <c r="E13" s="24"/>
      <c r="F13" s="27"/>
      <c r="G13" s="27"/>
      <c r="H13" s="63"/>
    </row>
    <row r="14" spans="1:8" s="54" customFormat="1" ht="12.75" x14ac:dyDescent="0.2">
      <c r="A14" s="52" t="s">
        <v>105</v>
      </c>
      <c r="B14" s="53">
        <v>628695.9</v>
      </c>
      <c r="C14" s="59">
        <v>609490.4</v>
      </c>
      <c r="E14" s="24"/>
      <c r="F14" s="27"/>
      <c r="G14" s="27"/>
      <c r="H14" s="63"/>
    </row>
    <row r="15" spans="1:8" s="54" customFormat="1" ht="12.75" x14ac:dyDescent="0.25">
      <c r="A15" s="52" t="s">
        <v>119</v>
      </c>
      <c r="B15" s="59">
        <v>0</v>
      </c>
      <c r="C15" s="59">
        <v>0</v>
      </c>
      <c r="E15" s="24"/>
      <c r="F15" s="24"/>
      <c r="G15" s="24"/>
    </row>
    <row r="16" spans="1:8" s="54" customFormat="1" ht="12.75" x14ac:dyDescent="0.25">
      <c r="A16" s="52" t="s">
        <v>107</v>
      </c>
      <c r="B16" s="59">
        <v>428497.26</v>
      </c>
      <c r="C16" s="59">
        <v>419192.68</v>
      </c>
      <c r="E16" s="24"/>
      <c r="F16" s="27"/>
      <c r="G16" s="27"/>
    </row>
    <row r="17" spans="1:8" s="54" customFormat="1" ht="12.75" x14ac:dyDescent="0.25">
      <c r="A17" s="52" t="s">
        <v>120</v>
      </c>
      <c r="B17" s="75">
        <v>0</v>
      </c>
      <c r="C17" s="75">
        <v>0</v>
      </c>
      <c r="E17" s="24"/>
      <c r="F17" s="37"/>
      <c r="G17" s="37"/>
    </row>
    <row r="18" spans="1:8" s="54" customFormat="1" ht="12.75" x14ac:dyDescent="0.2">
      <c r="A18" s="52" t="s">
        <v>108</v>
      </c>
      <c r="B18" s="75">
        <v>0</v>
      </c>
      <c r="C18" s="75">
        <v>0</v>
      </c>
      <c r="E18" s="24"/>
      <c r="F18" s="24"/>
      <c r="G18" s="24"/>
      <c r="H18" s="63"/>
    </row>
    <row r="19" spans="1:8" s="54" customFormat="1" ht="12.75" x14ac:dyDescent="0.25">
      <c r="A19" s="52" t="s">
        <v>303</v>
      </c>
      <c r="B19" s="59">
        <v>298862.78999999998</v>
      </c>
      <c r="C19" s="59">
        <v>297043.65000000002</v>
      </c>
      <c r="E19" s="24"/>
      <c r="F19" s="27"/>
      <c r="G19" s="27"/>
    </row>
    <row r="20" spans="1:8" s="54" customFormat="1" ht="12.75" x14ac:dyDescent="0.25">
      <c r="A20" s="52" t="s">
        <v>121</v>
      </c>
      <c r="B20" s="75">
        <v>0</v>
      </c>
      <c r="C20" s="59">
        <v>0</v>
      </c>
      <c r="E20" s="24"/>
      <c r="F20" s="24"/>
      <c r="G20" s="24"/>
    </row>
    <row r="21" spans="1:8" s="54" customFormat="1" ht="25.5" x14ac:dyDescent="0.25">
      <c r="A21" s="52" t="s">
        <v>109</v>
      </c>
      <c r="B21" s="53">
        <v>1103208.54</v>
      </c>
      <c r="C21" s="59">
        <v>1011992.8</v>
      </c>
      <c r="E21" s="24"/>
      <c r="F21" s="24"/>
      <c r="G21" s="24"/>
    </row>
    <row r="22" spans="1:8" s="54" customFormat="1" ht="25.5" x14ac:dyDescent="0.25">
      <c r="A22" s="52" t="s">
        <v>110</v>
      </c>
      <c r="B22" s="53">
        <v>3773524.79</v>
      </c>
      <c r="C22" s="59">
        <v>3683710.27</v>
      </c>
      <c r="E22" s="24"/>
      <c r="F22" s="24"/>
      <c r="G22" s="24"/>
    </row>
    <row r="23" spans="1:8" s="54" customFormat="1" ht="12.75" x14ac:dyDescent="0.25">
      <c r="A23" s="52" t="s">
        <v>111</v>
      </c>
      <c r="B23" s="59">
        <v>73331.820000000007</v>
      </c>
      <c r="C23" s="59">
        <v>73014.710000000006</v>
      </c>
      <c r="E23" s="24"/>
      <c r="F23" s="37"/>
      <c r="G23" s="37"/>
    </row>
    <row r="24" spans="1:8" s="54" customFormat="1" ht="12.75" x14ac:dyDescent="0.2">
      <c r="A24" s="52" t="s">
        <v>112</v>
      </c>
      <c r="B24" s="59">
        <v>56592.89</v>
      </c>
      <c r="C24" s="59">
        <v>91605.41</v>
      </c>
      <c r="E24" s="24"/>
      <c r="F24" s="37"/>
      <c r="G24" s="37"/>
      <c r="H24" s="63"/>
    </row>
    <row r="25" spans="1:8" s="54" customFormat="1" ht="12.75" x14ac:dyDescent="0.2">
      <c r="A25" s="52" t="s">
        <v>313</v>
      </c>
      <c r="B25" s="53">
        <v>0</v>
      </c>
      <c r="C25" s="59">
        <v>0</v>
      </c>
      <c r="E25" s="24"/>
      <c r="F25" s="64"/>
      <c r="G25" s="64"/>
      <c r="H25" s="63"/>
    </row>
    <row r="26" spans="1:8" s="54" customFormat="1" ht="12.75" x14ac:dyDescent="0.2">
      <c r="A26" s="52" t="s">
        <v>314</v>
      </c>
      <c r="B26" s="53">
        <v>108000</v>
      </c>
      <c r="C26" s="59">
        <v>108000</v>
      </c>
      <c r="E26" s="24"/>
      <c r="F26" s="65"/>
      <c r="G26" s="65"/>
      <c r="H26" s="63"/>
    </row>
    <row r="27" spans="1:8" x14ac:dyDescent="0.25">
      <c r="A27" s="9" t="s">
        <v>122</v>
      </c>
      <c r="B27" s="19">
        <v>8639017.5199999996</v>
      </c>
      <c r="C27" s="19">
        <v>8484463.6400000006</v>
      </c>
      <c r="E27" s="25"/>
      <c r="F27" s="38"/>
      <c r="G27" s="38"/>
    </row>
    <row r="28" spans="1:8" ht="15" x14ac:dyDescent="0.25">
      <c r="B28" s="10"/>
      <c r="C28" s="54"/>
    </row>
    <row r="29" spans="1:8" x14ac:dyDescent="0.25">
      <c r="A29" s="16" t="s">
        <v>103</v>
      </c>
      <c r="B29" s="17" t="s">
        <v>124</v>
      </c>
      <c r="C29" s="67"/>
    </row>
    <row r="30" spans="1:8" s="54" customFormat="1" ht="12.75" x14ac:dyDescent="0.2">
      <c r="A30" s="52" t="s">
        <v>117</v>
      </c>
      <c r="B30" s="53">
        <v>974603.89989999996</v>
      </c>
      <c r="C30" s="67"/>
      <c r="E30" s="24"/>
      <c r="F30" s="62"/>
      <c r="G30" s="63"/>
      <c r="H30" s="63"/>
    </row>
    <row r="31" spans="1:8" s="54" customFormat="1" ht="12.75" x14ac:dyDescent="0.2">
      <c r="A31" s="52" t="s">
        <v>125</v>
      </c>
      <c r="B31" s="53">
        <v>709793</v>
      </c>
      <c r="E31" s="24"/>
      <c r="F31" s="27"/>
      <c r="G31" s="63"/>
      <c r="H31" s="63"/>
    </row>
    <row r="32" spans="1:8" s="54" customFormat="1" ht="25.5" x14ac:dyDescent="0.2">
      <c r="A32" s="52" t="s">
        <v>99</v>
      </c>
      <c r="B32" s="53">
        <v>242436.18</v>
      </c>
      <c r="E32" s="24"/>
      <c r="F32" s="37"/>
      <c r="G32" s="63"/>
      <c r="H32" s="63"/>
    </row>
    <row r="33" spans="1:8" s="54" customFormat="1" ht="12.75" x14ac:dyDescent="0.2">
      <c r="A33" s="52" t="s">
        <v>114</v>
      </c>
      <c r="B33" s="75">
        <v>0</v>
      </c>
      <c r="E33" s="24"/>
      <c r="F33" s="37"/>
      <c r="G33" s="63"/>
      <c r="H33" s="63"/>
    </row>
    <row r="34" spans="1:8" s="54" customFormat="1" ht="12.75" x14ac:dyDescent="0.2">
      <c r="A34" s="52" t="s">
        <v>276</v>
      </c>
      <c r="B34" s="53">
        <v>37213.68</v>
      </c>
      <c r="E34" s="24"/>
      <c r="F34" s="37"/>
      <c r="G34" s="63"/>
      <c r="H34" s="63"/>
    </row>
    <row r="35" spans="1:8" s="54" customFormat="1" ht="12.75" x14ac:dyDescent="0.2">
      <c r="A35" s="52" t="s">
        <v>277</v>
      </c>
      <c r="B35" s="53">
        <v>108369.84</v>
      </c>
      <c r="E35" s="24"/>
      <c r="F35" s="27"/>
      <c r="G35" s="63"/>
      <c r="H35" s="63"/>
    </row>
    <row r="36" spans="1:8" s="54" customFormat="1" ht="12.75" x14ac:dyDescent="0.2">
      <c r="A36" s="52" t="s">
        <v>278</v>
      </c>
      <c r="B36" s="53">
        <v>585020.41</v>
      </c>
      <c r="E36" s="24"/>
      <c r="F36" s="27"/>
      <c r="G36" s="63"/>
      <c r="H36" s="63"/>
    </row>
    <row r="37" spans="1:8" s="54" customFormat="1" ht="12.75" x14ac:dyDescent="0.2">
      <c r="A37" s="52" t="s">
        <v>102</v>
      </c>
      <c r="B37" s="53">
        <v>0</v>
      </c>
      <c r="E37" s="24"/>
      <c r="F37" s="24"/>
      <c r="G37" s="63"/>
      <c r="H37" s="63"/>
    </row>
    <row r="38" spans="1:8" s="54" customFormat="1" ht="12.75" x14ac:dyDescent="0.2">
      <c r="A38" s="52" t="s">
        <v>279</v>
      </c>
      <c r="B38" s="53">
        <v>428504.58</v>
      </c>
      <c r="E38" s="24"/>
      <c r="F38" s="37"/>
      <c r="G38" s="63"/>
      <c r="H38" s="63"/>
    </row>
    <row r="39" spans="1:8" s="54" customFormat="1" ht="12.75" x14ac:dyDescent="0.2">
      <c r="A39" s="52" t="s">
        <v>280</v>
      </c>
      <c r="B39" s="75">
        <v>0</v>
      </c>
      <c r="E39" s="24"/>
      <c r="F39" s="24"/>
      <c r="G39" s="63"/>
      <c r="H39" s="63"/>
    </row>
    <row r="40" spans="1:8" s="54" customFormat="1" ht="12.75" x14ac:dyDescent="0.2">
      <c r="A40" s="56" t="s">
        <v>281</v>
      </c>
      <c r="B40" s="75">
        <v>0</v>
      </c>
      <c r="E40" s="24"/>
      <c r="F40" s="24"/>
      <c r="G40" s="63"/>
      <c r="H40" s="63"/>
    </row>
    <row r="41" spans="1:8" s="54" customFormat="1" ht="12.75" x14ac:dyDescent="0.2">
      <c r="A41" s="52" t="s">
        <v>302</v>
      </c>
      <c r="B41" s="53">
        <v>298864.98</v>
      </c>
      <c r="E41" s="24"/>
      <c r="F41" s="24"/>
      <c r="G41" s="63"/>
      <c r="H41" s="63"/>
    </row>
    <row r="42" spans="1:8" s="54" customFormat="1" ht="25.5" x14ac:dyDescent="0.2">
      <c r="A42" s="52" t="s">
        <v>304</v>
      </c>
      <c r="B42" s="53">
        <v>1183616.1499999999</v>
      </c>
      <c r="E42" s="24"/>
      <c r="F42" s="24"/>
      <c r="G42" s="63"/>
      <c r="H42" s="63"/>
    </row>
    <row r="43" spans="1:8" s="54" customFormat="1" ht="12.75" x14ac:dyDescent="0.25">
      <c r="A43" s="58" t="s">
        <v>115</v>
      </c>
      <c r="B43" s="55">
        <v>53782.92</v>
      </c>
      <c r="E43" s="24"/>
      <c r="F43" s="24"/>
    </row>
    <row r="44" spans="1:8" s="54" customFormat="1" ht="12.75" x14ac:dyDescent="0.2">
      <c r="A44" s="58" t="s">
        <v>127</v>
      </c>
      <c r="B44" s="55">
        <v>86995.39</v>
      </c>
      <c r="F44" s="64"/>
      <c r="H44" s="63"/>
    </row>
    <row r="45" spans="1:8" s="54" customFormat="1" ht="12.75" x14ac:dyDescent="0.2">
      <c r="A45" s="52" t="s">
        <v>305</v>
      </c>
      <c r="B45" s="53">
        <v>3596606.2</v>
      </c>
      <c r="E45" s="24"/>
      <c r="F45" s="24"/>
      <c r="H45" s="63"/>
    </row>
    <row r="46" spans="1:8" s="54" customFormat="1" ht="12.75" x14ac:dyDescent="0.2">
      <c r="A46" s="58" t="s">
        <v>306</v>
      </c>
      <c r="B46" s="55">
        <v>114346.32</v>
      </c>
      <c r="F46" s="24"/>
      <c r="G46" s="63"/>
      <c r="H46" s="63"/>
    </row>
    <row r="47" spans="1:8" s="54" customFormat="1" ht="12.75" x14ac:dyDescent="0.2">
      <c r="A47" s="52" t="s">
        <v>307</v>
      </c>
      <c r="B47" s="53">
        <v>163052.76</v>
      </c>
      <c r="E47" s="24"/>
      <c r="F47" s="24"/>
      <c r="G47" s="63"/>
      <c r="H47" s="63"/>
    </row>
    <row r="48" spans="1:8" s="54" customFormat="1" ht="12.75" x14ac:dyDescent="0.2">
      <c r="A48" s="56" t="s">
        <v>308</v>
      </c>
      <c r="B48" s="57">
        <v>0</v>
      </c>
      <c r="E48" s="24"/>
      <c r="F48" s="24"/>
      <c r="H48" s="63"/>
    </row>
    <row r="49" spans="1:8" s="54" customFormat="1" ht="12.75" x14ac:dyDescent="0.2">
      <c r="A49" s="52" t="s">
        <v>309</v>
      </c>
      <c r="B49" s="53">
        <v>0</v>
      </c>
      <c r="E49" s="24"/>
      <c r="F49" s="24"/>
      <c r="G49" s="63"/>
      <c r="H49" s="63"/>
    </row>
    <row r="50" spans="1:8" s="54" customFormat="1" ht="12.75" x14ac:dyDescent="0.2">
      <c r="A50" s="56" t="s">
        <v>310</v>
      </c>
      <c r="B50" s="53">
        <v>108000</v>
      </c>
      <c r="E50" s="24"/>
      <c r="F50" s="65"/>
      <c r="G50" s="63"/>
      <c r="H50" s="63"/>
    </row>
    <row r="51" spans="1:8" s="54" customFormat="1" ht="25.5" x14ac:dyDescent="0.2">
      <c r="A51" s="52" t="s">
        <v>311</v>
      </c>
      <c r="B51" s="75">
        <v>0</v>
      </c>
      <c r="E51" s="24"/>
      <c r="F51" s="24"/>
      <c r="H51" s="63"/>
    </row>
    <row r="52" spans="1:8" x14ac:dyDescent="0.25">
      <c r="A52" s="9" t="s">
        <v>126</v>
      </c>
      <c r="B52" s="18">
        <v>8436081.6799000017</v>
      </c>
      <c r="E52" s="31"/>
      <c r="F52" s="39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v>48381.960099998862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8">
    <pageSetUpPr fitToPage="1"/>
  </sheetPr>
  <dimension ref="A1:H54"/>
  <sheetViews>
    <sheetView zoomScaleNormal="100" workbookViewId="0">
      <pane ySplit="3" topLeftCell="A37" activePane="bottomLeft" state="frozen"/>
      <selection activeCell="B38" sqref="B38"/>
      <selection pane="bottomLeft" activeCell="B38" sqref="B38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7" t="s">
        <v>312</v>
      </c>
      <c r="B1" s="157"/>
      <c r="C1" s="157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161" t="s">
        <v>53</v>
      </c>
      <c r="B3" s="161"/>
      <c r="C3" s="161"/>
      <c r="D3" s="15"/>
      <c r="E3" s="1" t="s">
        <v>91</v>
      </c>
      <c r="F3" s="12"/>
    </row>
    <row r="4" spans="1:8" ht="6" customHeight="1" x14ac:dyDescent="0.25"/>
    <row r="5" spans="1:8" x14ac:dyDescent="0.25">
      <c r="A5" s="155" t="s">
        <v>103</v>
      </c>
      <c r="B5" s="159" t="s">
        <v>123</v>
      </c>
      <c r="C5" s="160"/>
      <c r="E5" s="5"/>
      <c r="F5" s="6"/>
    </row>
    <row r="6" spans="1:8" x14ac:dyDescent="0.25">
      <c r="A6" s="156"/>
      <c r="B6" s="16" t="s">
        <v>97</v>
      </c>
      <c r="C6" s="16" t="s">
        <v>98</v>
      </c>
      <c r="E6" s="5"/>
      <c r="F6" s="6"/>
    </row>
    <row r="7" spans="1:8" s="54" customFormat="1" ht="12.75" x14ac:dyDescent="0.2">
      <c r="A7" s="52" t="s">
        <v>117</v>
      </c>
      <c r="B7" s="53">
        <v>2128955.7000000002</v>
      </c>
      <c r="C7" s="59">
        <v>2242697.98</v>
      </c>
      <c r="E7" s="24"/>
      <c r="F7" s="27"/>
      <c r="G7" s="27"/>
      <c r="H7" s="63"/>
    </row>
    <row r="8" spans="1:8" s="54" customFormat="1" ht="25.5" x14ac:dyDescent="0.2">
      <c r="A8" s="52" t="s">
        <v>106</v>
      </c>
      <c r="B8" s="53">
        <v>337668.85</v>
      </c>
      <c r="C8" s="59">
        <v>335435.01</v>
      </c>
      <c r="E8" s="24"/>
      <c r="F8" s="24"/>
      <c r="G8" s="24"/>
      <c r="H8" s="63"/>
    </row>
    <row r="9" spans="1:8" s="54" customFormat="1" ht="12.75" x14ac:dyDescent="0.25">
      <c r="A9" s="52" t="s">
        <v>118</v>
      </c>
      <c r="B9" s="59">
        <v>1660639.5</v>
      </c>
      <c r="C9" s="59">
        <v>1672736.56</v>
      </c>
      <c r="E9" s="24"/>
      <c r="F9" s="27"/>
      <c r="G9" s="27"/>
    </row>
    <row r="10" spans="1:8" s="54" customFormat="1" ht="25.5" x14ac:dyDescent="0.2">
      <c r="A10" s="52" t="s">
        <v>113</v>
      </c>
      <c r="B10" s="53">
        <v>577897.98</v>
      </c>
      <c r="C10" s="59">
        <v>575398.42000000004</v>
      </c>
      <c r="E10" s="24"/>
      <c r="F10" s="27"/>
      <c r="G10" s="27"/>
      <c r="H10" s="63"/>
    </row>
    <row r="11" spans="1:8" s="54" customFormat="1" ht="12.75" x14ac:dyDescent="0.2">
      <c r="A11" s="52" t="s">
        <v>104</v>
      </c>
      <c r="B11" s="53">
        <v>456577.86</v>
      </c>
      <c r="C11" s="59">
        <v>456510.44</v>
      </c>
      <c r="E11" s="24"/>
      <c r="F11" s="27"/>
      <c r="G11" s="27"/>
      <c r="H11" s="63"/>
    </row>
    <row r="12" spans="1:8" s="54" customFormat="1" ht="12.75" x14ac:dyDescent="0.2">
      <c r="A12" s="52" t="s">
        <v>100</v>
      </c>
      <c r="B12" s="53">
        <v>88707.11</v>
      </c>
      <c r="C12" s="59">
        <v>90716.47</v>
      </c>
      <c r="E12" s="24"/>
      <c r="F12" s="27"/>
      <c r="G12" s="27"/>
      <c r="H12" s="63"/>
    </row>
    <row r="13" spans="1:8" s="54" customFormat="1" ht="12.75" x14ac:dyDescent="0.2">
      <c r="A13" s="52" t="s">
        <v>101</v>
      </c>
      <c r="B13" s="75">
        <v>0</v>
      </c>
      <c r="C13" s="75">
        <v>0</v>
      </c>
      <c r="E13" s="24"/>
      <c r="F13" s="24"/>
      <c r="G13" s="24"/>
      <c r="H13" s="63"/>
    </row>
    <row r="14" spans="1:8" s="54" customFormat="1" ht="12.75" x14ac:dyDescent="0.2">
      <c r="A14" s="52" t="s">
        <v>105</v>
      </c>
      <c r="B14" s="53">
        <v>1086484.0900000001</v>
      </c>
      <c r="C14" s="59">
        <v>1071938.67</v>
      </c>
      <c r="E14" s="24"/>
      <c r="F14" s="27"/>
      <c r="G14" s="27"/>
      <c r="H14" s="63"/>
    </row>
    <row r="15" spans="1:8" s="54" customFormat="1" ht="12.75" x14ac:dyDescent="0.25">
      <c r="A15" s="52" t="s">
        <v>119</v>
      </c>
      <c r="B15" s="59">
        <v>14400</v>
      </c>
      <c r="C15" s="59">
        <v>13200</v>
      </c>
      <c r="E15" s="24"/>
      <c r="F15" s="27"/>
      <c r="G15" s="27"/>
    </row>
    <row r="16" spans="1:8" s="54" customFormat="1" ht="12.75" x14ac:dyDescent="0.25">
      <c r="A16" s="52" t="s">
        <v>107</v>
      </c>
      <c r="B16" s="59">
        <v>1021434.42</v>
      </c>
      <c r="C16" s="59">
        <v>1007448.08</v>
      </c>
      <c r="E16" s="24"/>
      <c r="F16" s="27"/>
      <c r="G16" s="27"/>
    </row>
    <row r="17" spans="1:8" s="54" customFormat="1" ht="12.75" x14ac:dyDescent="0.25">
      <c r="A17" s="52" t="s">
        <v>120</v>
      </c>
      <c r="B17" s="59">
        <v>259596.72</v>
      </c>
      <c r="C17" s="59">
        <v>257565.97</v>
      </c>
      <c r="E17" s="24"/>
      <c r="F17" s="37"/>
      <c r="G17" s="37"/>
    </row>
    <row r="18" spans="1:8" s="54" customFormat="1" ht="12.75" x14ac:dyDescent="0.2">
      <c r="A18" s="52" t="s">
        <v>108</v>
      </c>
      <c r="B18" s="75">
        <v>0</v>
      </c>
      <c r="C18" s="75">
        <v>0</v>
      </c>
      <c r="E18" s="24"/>
      <c r="F18" s="24"/>
      <c r="G18" s="24"/>
      <c r="H18" s="63"/>
    </row>
    <row r="19" spans="1:8" s="54" customFormat="1" ht="12.75" x14ac:dyDescent="0.25">
      <c r="A19" s="52" t="s">
        <v>303</v>
      </c>
      <c r="B19" s="59">
        <v>269566.63</v>
      </c>
      <c r="C19" s="59">
        <v>270258.61</v>
      </c>
      <c r="E19" s="24"/>
      <c r="F19" s="27"/>
      <c r="G19" s="27"/>
    </row>
    <row r="20" spans="1:8" s="54" customFormat="1" ht="12.75" x14ac:dyDescent="0.25">
      <c r="A20" s="52" t="s">
        <v>121</v>
      </c>
      <c r="B20" s="75">
        <v>0</v>
      </c>
      <c r="C20" s="59">
        <v>3.73</v>
      </c>
      <c r="E20" s="24"/>
      <c r="F20" s="24"/>
      <c r="G20" s="24"/>
    </row>
    <row r="21" spans="1:8" s="54" customFormat="1" ht="25.5" x14ac:dyDescent="0.25">
      <c r="A21" s="52" t="s">
        <v>109</v>
      </c>
      <c r="B21" s="53">
        <v>2893434.17</v>
      </c>
      <c r="C21" s="59">
        <v>2815116.66</v>
      </c>
      <c r="E21" s="24"/>
      <c r="F21" s="24"/>
      <c r="G21" s="24"/>
    </row>
    <row r="22" spans="1:8" s="54" customFormat="1" ht="25.5" x14ac:dyDescent="0.25">
      <c r="A22" s="52" t="s">
        <v>110</v>
      </c>
      <c r="B22" s="53">
        <v>1276730.44</v>
      </c>
      <c r="C22" s="59">
        <v>3025902.72</v>
      </c>
      <c r="E22" s="24"/>
      <c r="F22" s="24"/>
      <c r="G22" s="24"/>
    </row>
    <row r="23" spans="1:8" s="54" customFormat="1" ht="12.75" x14ac:dyDescent="0.25">
      <c r="A23" s="52" t="s">
        <v>111</v>
      </c>
      <c r="B23" s="59">
        <v>159152.04</v>
      </c>
      <c r="C23" s="59">
        <v>160640.18</v>
      </c>
      <c r="E23" s="24"/>
      <c r="F23" s="37"/>
      <c r="G23" s="37"/>
    </row>
    <row r="24" spans="1:8" s="54" customFormat="1" ht="12.75" x14ac:dyDescent="0.2">
      <c r="A24" s="52" t="s">
        <v>112</v>
      </c>
      <c r="B24" s="59">
        <v>195037.77</v>
      </c>
      <c r="C24" s="59">
        <v>231922.87</v>
      </c>
      <c r="E24" s="24"/>
      <c r="F24" s="37"/>
      <c r="G24" s="37"/>
      <c r="H24" s="63"/>
    </row>
    <row r="25" spans="1:8" s="54" customFormat="1" ht="12.75" x14ac:dyDescent="0.2">
      <c r="A25" s="52" t="s">
        <v>313</v>
      </c>
      <c r="B25" s="53">
        <v>33272.15</v>
      </c>
      <c r="C25" s="59">
        <v>27955.23</v>
      </c>
      <c r="E25" s="24"/>
      <c r="F25" s="64"/>
      <c r="G25" s="64"/>
      <c r="H25" s="63"/>
    </row>
    <row r="26" spans="1:8" s="54" customFormat="1" ht="12.75" x14ac:dyDescent="0.2">
      <c r="A26" s="52" t="s">
        <v>314</v>
      </c>
      <c r="B26" s="53">
        <v>361200</v>
      </c>
      <c r="C26" s="59">
        <v>361200</v>
      </c>
      <c r="E26" s="24"/>
      <c r="F26" s="65"/>
      <c r="G26" s="65"/>
      <c r="H26" s="63"/>
    </row>
    <row r="27" spans="1:8" x14ac:dyDescent="0.25">
      <c r="A27" s="9" t="s">
        <v>122</v>
      </c>
      <c r="B27" s="19">
        <v>12820755.43</v>
      </c>
      <c r="C27" s="19">
        <v>14616647.600000001</v>
      </c>
      <c r="E27" s="25"/>
      <c r="F27" s="38"/>
      <c r="G27" s="38"/>
    </row>
    <row r="28" spans="1:8" ht="15" x14ac:dyDescent="0.25">
      <c r="B28" s="10"/>
      <c r="C28" s="54"/>
    </row>
    <row r="29" spans="1:8" x14ac:dyDescent="0.25">
      <c r="A29" s="16" t="s">
        <v>103</v>
      </c>
      <c r="B29" s="17" t="s">
        <v>124</v>
      </c>
      <c r="C29" s="67"/>
    </row>
    <row r="30" spans="1:8" s="54" customFormat="1" ht="12.75" x14ac:dyDescent="0.2">
      <c r="A30" s="52" t="s">
        <v>117</v>
      </c>
      <c r="B30" s="53">
        <v>2128976.64</v>
      </c>
      <c r="C30" s="67"/>
      <c r="E30" s="24"/>
      <c r="F30" s="62"/>
      <c r="G30" s="63"/>
      <c r="H30" s="63"/>
    </row>
    <row r="31" spans="1:8" s="54" customFormat="1" ht="12.75" x14ac:dyDescent="0.2">
      <c r="A31" s="52" t="s">
        <v>125</v>
      </c>
      <c r="B31" s="53">
        <v>934901</v>
      </c>
      <c r="E31" s="24"/>
      <c r="F31" s="27"/>
      <c r="G31" s="63"/>
      <c r="H31" s="63"/>
    </row>
    <row r="32" spans="1:8" s="54" customFormat="1" ht="25.5" x14ac:dyDescent="0.2">
      <c r="A32" s="52" t="s">
        <v>99</v>
      </c>
      <c r="B32" s="53">
        <v>577902.36</v>
      </c>
      <c r="E32" s="24"/>
      <c r="F32" s="37"/>
      <c r="G32" s="63"/>
      <c r="H32" s="63"/>
    </row>
    <row r="33" spans="1:8" s="54" customFormat="1" ht="12.75" x14ac:dyDescent="0.2">
      <c r="A33" s="52" t="s">
        <v>114</v>
      </c>
      <c r="B33" s="53">
        <v>456582</v>
      </c>
      <c r="E33" s="24"/>
      <c r="F33" s="37"/>
      <c r="G33" s="63"/>
      <c r="H33" s="63"/>
    </row>
    <row r="34" spans="1:8" s="54" customFormat="1" ht="12.75" x14ac:dyDescent="0.2">
      <c r="A34" s="52" t="s">
        <v>276</v>
      </c>
      <c r="B34" s="53">
        <v>88707.36</v>
      </c>
      <c r="E34" s="24"/>
      <c r="F34" s="37"/>
      <c r="G34" s="63"/>
      <c r="H34" s="63"/>
    </row>
    <row r="35" spans="1:8" s="54" customFormat="1" ht="12.75" x14ac:dyDescent="0.2">
      <c r="A35" s="52" t="s">
        <v>277</v>
      </c>
      <c r="B35" s="75">
        <v>0</v>
      </c>
      <c r="E35" s="24"/>
      <c r="F35" s="24"/>
      <c r="G35" s="63"/>
      <c r="H35" s="63"/>
    </row>
    <row r="36" spans="1:8" s="54" customFormat="1" ht="12.75" x14ac:dyDescent="0.2">
      <c r="A36" s="52" t="s">
        <v>278</v>
      </c>
      <c r="B36" s="53">
        <v>1019780.22</v>
      </c>
      <c r="E36" s="24"/>
      <c r="F36" s="27"/>
      <c r="G36" s="63"/>
      <c r="H36" s="63"/>
    </row>
    <row r="37" spans="1:8" s="54" customFormat="1" ht="12.75" x14ac:dyDescent="0.2">
      <c r="A37" s="52" t="s">
        <v>102</v>
      </c>
      <c r="B37" s="53">
        <v>0</v>
      </c>
      <c r="E37" s="24"/>
      <c r="F37" s="27"/>
      <c r="G37" s="63"/>
      <c r="H37" s="63"/>
    </row>
    <row r="38" spans="1:8" s="54" customFormat="1" ht="12.75" x14ac:dyDescent="0.2">
      <c r="A38" s="52" t="s">
        <v>279</v>
      </c>
      <c r="B38" s="53">
        <v>1021439.16</v>
      </c>
      <c r="E38" s="24"/>
      <c r="F38" s="37"/>
      <c r="G38" s="63"/>
      <c r="H38" s="63"/>
    </row>
    <row r="39" spans="1:8" s="54" customFormat="1" ht="12.75" x14ac:dyDescent="0.2">
      <c r="A39" s="52" t="s">
        <v>280</v>
      </c>
      <c r="B39" s="53">
        <v>259596.72</v>
      </c>
      <c r="E39" s="24"/>
      <c r="F39" s="27"/>
      <c r="G39" s="63"/>
      <c r="H39" s="63"/>
    </row>
    <row r="40" spans="1:8" s="54" customFormat="1" ht="12.75" x14ac:dyDescent="0.2">
      <c r="A40" s="56" t="s">
        <v>281</v>
      </c>
      <c r="B40" s="75">
        <v>0</v>
      </c>
      <c r="E40" s="24"/>
      <c r="F40" s="24"/>
      <c r="G40" s="63"/>
      <c r="H40" s="63"/>
    </row>
    <row r="41" spans="1:8" s="54" customFormat="1" ht="12.75" x14ac:dyDescent="0.2">
      <c r="A41" s="52" t="s">
        <v>302</v>
      </c>
      <c r="B41" s="53">
        <v>262986.32</v>
      </c>
      <c r="E41" s="24"/>
      <c r="F41" s="24"/>
      <c r="G41" s="63"/>
      <c r="H41" s="63"/>
    </row>
    <row r="42" spans="1:8" s="54" customFormat="1" ht="25.5" x14ac:dyDescent="0.2">
      <c r="A42" s="52" t="s">
        <v>304</v>
      </c>
      <c r="B42" s="53">
        <v>3089236.69</v>
      </c>
      <c r="E42" s="24"/>
      <c r="F42" s="24"/>
      <c r="G42" s="63"/>
      <c r="H42" s="63"/>
    </row>
    <row r="43" spans="1:8" s="54" customFormat="1" ht="12.75" x14ac:dyDescent="0.25">
      <c r="A43" s="58" t="s">
        <v>115</v>
      </c>
      <c r="B43" s="55">
        <v>71179.88</v>
      </c>
      <c r="E43" s="24"/>
      <c r="F43" s="24"/>
    </row>
    <row r="44" spans="1:8" s="54" customFormat="1" ht="12.75" x14ac:dyDescent="0.2">
      <c r="A44" s="58" t="s">
        <v>127</v>
      </c>
      <c r="B44" s="55">
        <v>115443.88</v>
      </c>
      <c r="F44" s="64"/>
      <c r="H44" s="63"/>
    </row>
    <row r="45" spans="1:8" s="54" customFormat="1" ht="12.75" x14ac:dyDescent="0.2">
      <c r="A45" s="52" t="s">
        <v>305</v>
      </c>
      <c r="B45" s="53">
        <v>1372195.54</v>
      </c>
      <c r="E45" s="24"/>
      <c r="F45" s="24"/>
      <c r="H45" s="63"/>
    </row>
    <row r="46" spans="1:8" s="54" customFormat="1" ht="12.75" x14ac:dyDescent="0.2">
      <c r="A46" s="58" t="s">
        <v>306</v>
      </c>
      <c r="B46" s="55">
        <v>112409.84</v>
      </c>
      <c r="F46" s="24"/>
      <c r="G46" s="63"/>
      <c r="H46" s="63"/>
    </row>
    <row r="47" spans="1:8" s="54" customFormat="1" ht="12.75" x14ac:dyDescent="0.2">
      <c r="A47" s="52" t="s">
        <v>307</v>
      </c>
      <c r="B47" s="53">
        <v>401565.24</v>
      </c>
      <c r="E47" s="24"/>
      <c r="F47" s="24"/>
      <c r="G47" s="63"/>
      <c r="H47" s="63"/>
    </row>
    <row r="48" spans="1:8" s="54" customFormat="1" ht="12.75" x14ac:dyDescent="0.2">
      <c r="A48" s="56" t="s">
        <v>308</v>
      </c>
      <c r="B48" s="57">
        <v>0</v>
      </c>
      <c r="E48" s="24"/>
      <c r="F48" s="24"/>
      <c r="H48" s="63"/>
    </row>
    <row r="49" spans="1:8" s="54" customFormat="1" ht="12.75" x14ac:dyDescent="0.2">
      <c r="A49" s="52" t="s">
        <v>309</v>
      </c>
      <c r="B49" s="53">
        <v>5389.34</v>
      </c>
      <c r="E49" s="24"/>
      <c r="F49" s="27"/>
      <c r="G49" s="63"/>
      <c r="H49" s="63"/>
    </row>
    <row r="50" spans="1:8" s="54" customFormat="1" ht="12.75" x14ac:dyDescent="0.2">
      <c r="A50" s="56" t="s">
        <v>310</v>
      </c>
      <c r="B50" s="53">
        <v>361200</v>
      </c>
      <c r="E50" s="24"/>
      <c r="F50" s="65"/>
      <c r="G50" s="63"/>
      <c r="H50" s="63"/>
    </row>
    <row r="51" spans="1:8" s="54" customFormat="1" ht="25.5" x14ac:dyDescent="0.2">
      <c r="A51" s="52" t="s">
        <v>311</v>
      </c>
      <c r="B51" s="75">
        <v>0</v>
      </c>
      <c r="E51" s="24"/>
      <c r="F51" s="24"/>
      <c r="H51" s="63"/>
    </row>
    <row r="52" spans="1:8" x14ac:dyDescent="0.25">
      <c r="A52" s="9" t="s">
        <v>126</v>
      </c>
      <c r="B52" s="18">
        <v>11980458.59</v>
      </c>
      <c r="E52" s="31"/>
      <c r="F52" s="39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v>2636189.0100000016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9">
    <pageSetUpPr fitToPage="1"/>
  </sheetPr>
  <dimension ref="A1:H54"/>
  <sheetViews>
    <sheetView zoomScaleNormal="100" workbookViewId="0">
      <pane ySplit="3" topLeftCell="A37" activePane="bottomLeft" state="frozen"/>
      <selection activeCell="B38" sqref="B38"/>
      <selection pane="bottomLeft" activeCell="B38" sqref="B38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7" t="s">
        <v>312</v>
      </c>
      <c r="B1" s="157"/>
      <c r="C1" s="157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161" t="s">
        <v>54</v>
      </c>
      <c r="B3" s="161"/>
      <c r="C3" s="161"/>
      <c r="D3" s="15"/>
      <c r="E3" s="1" t="s">
        <v>91</v>
      </c>
      <c r="F3" s="12"/>
    </row>
    <row r="4" spans="1:8" ht="6" customHeight="1" x14ac:dyDescent="0.25"/>
    <row r="5" spans="1:8" x14ac:dyDescent="0.25">
      <c r="A5" s="155" t="s">
        <v>103</v>
      </c>
      <c r="B5" s="159" t="s">
        <v>123</v>
      </c>
      <c r="C5" s="160"/>
      <c r="E5" s="5"/>
      <c r="F5" s="6"/>
    </row>
    <row r="6" spans="1:8" x14ac:dyDescent="0.25">
      <c r="A6" s="156"/>
      <c r="B6" s="16" t="s">
        <v>97</v>
      </c>
      <c r="C6" s="16" t="s">
        <v>98</v>
      </c>
      <c r="E6" s="5"/>
      <c r="F6" s="6"/>
    </row>
    <row r="7" spans="1:8" s="54" customFormat="1" ht="12.75" x14ac:dyDescent="0.2">
      <c r="A7" s="52" t="s">
        <v>117</v>
      </c>
      <c r="B7" s="53">
        <v>1859381.74</v>
      </c>
      <c r="C7" s="59">
        <v>2089212.77</v>
      </c>
      <c r="E7" s="24"/>
      <c r="F7" s="27"/>
      <c r="G7" s="27"/>
      <c r="H7" s="63"/>
    </row>
    <row r="8" spans="1:8" s="54" customFormat="1" ht="25.5" x14ac:dyDescent="0.2">
      <c r="A8" s="52" t="s">
        <v>106</v>
      </c>
      <c r="B8" s="53">
        <v>431553.29</v>
      </c>
      <c r="C8" s="59">
        <v>449597.45</v>
      </c>
      <c r="E8" s="24"/>
      <c r="F8" s="24"/>
      <c r="G8" s="24"/>
      <c r="H8" s="63"/>
    </row>
    <row r="9" spans="1:8" s="54" customFormat="1" ht="12.75" x14ac:dyDescent="0.25">
      <c r="A9" s="52" t="s">
        <v>118</v>
      </c>
      <c r="B9" s="59">
        <v>1450365.19</v>
      </c>
      <c r="C9" s="59">
        <v>1515105.7</v>
      </c>
      <c r="E9" s="24"/>
      <c r="F9" s="27"/>
      <c r="G9" s="27"/>
    </row>
    <row r="10" spans="1:8" s="54" customFormat="1" ht="25.5" x14ac:dyDescent="0.2">
      <c r="A10" s="52" t="s">
        <v>113</v>
      </c>
      <c r="B10" s="53">
        <v>504718.84</v>
      </c>
      <c r="C10" s="59">
        <v>518527.3</v>
      </c>
      <c r="E10" s="24"/>
      <c r="F10" s="27"/>
      <c r="G10" s="27"/>
      <c r="H10" s="63"/>
    </row>
    <row r="11" spans="1:8" s="54" customFormat="1" ht="12.75" x14ac:dyDescent="0.2">
      <c r="A11" s="52" t="s">
        <v>104</v>
      </c>
      <c r="B11" s="75">
        <v>0</v>
      </c>
      <c r="C11" s="59">
        <v>-74.5</v>
      </c>
      <c r="E11" s="24"/>
      <c r="F11" s="24"/>
      <c r="G11" s="24"/>
      <c r="H11" s="63"/>
    </row>
    <row r="12" spans="1:8" s="54" customFormat="1" ht="12.75" x14ac:dyDescent="0.2">
      <c r="A12" s="52" t="s">
        <v>100</v>
      </c>
      <c r="B12" s="53">
        <v>77475.64</v>
      </c>
      <c r="C12" s="59">
        <v>82175.78</v>
      </c>
      <c r="E12" s="24"/>
      <c r="F12" s="27"/>
      <c r="G12" s="27"/>
      <c r="H12" s="63"/>
    </row>
    <row r="13" spans="1:8" s="54" customFormat="1" ht="12.75" x14ac:dyDescent="0.2">
      <c r="A13" s="52" t="s">
        <v>101</v>
      </c>
      <c r="B13" s="75">
        <v>0</v>
      </c>
      <c r="C13" s="75">
        <v>0</v>
      </c>
      <c r="E13" s="24"/>
      <c r="F13" s="24"/>
      <c r="G13" s="24"/>
      <c r="H13" s="63"/>
    </row>
    <row r="14" spans="1:8" s="54" customFormat="1" ht="12.75" x14ac:dyDescent="0.2">
      <c r="A14" s="52" t="s">
        <v>105</v>
      </c>
      <c r="B14" s="53">
        <v>768635.92</v>
      </c>
      <c r="C14" s="59">
        <v>779443.96</v>
      </c>
      <c r="E14" s="24"/>
      <c r="F14" s="27"/>
      <c r="G14" s="27"/>
      <c r="H14" s="63"/>
    </row>
    <row r="15" spans="1:8" s="54" customFormat="1" ht="12.75" x14ac:dyDescent="0.25">
      <c r="A15" s="52" t="s">
        <v>119</v>
      </c>
      <c r="B15" s="59">
        <v>129240</v>
      </c>
      <c r="C15" s="59">
        <v>150780</v>
      </c>
      <c r="E15" s="24"/>
      <c r="F15" s="27"/>
      <c r="G15" s="27"/>
    </row>
    <row r="16" spans="1:8" s="54" customFormat="1" ht="12.75" x14ac:dyDescent="0.25">
      <c r="A16" s="52" t="s">
        <v>107</v>
      </c>
      <c r="B16" s="59">
        <v>892096.88</v>
      </c>
      <c r="C16" s="59">
        <v>909799.44</v>
      </c>
      <c r="E16" s="24"/>
      <c r="F16" s="27"/>
      <c r="G16" s="27"/>
    </row>
    <row r="17" spans="1:8" s="54" customFormat="1" ht="12.75" x14ac:dyDescent="0.25">
      <c r="A17" s="52" t="s">
        <v>120</v>
      </c>
      <c r="B17" s="75">
        <v>0</v>
      </c>
      <c r="C17" s="75">
        <v>0</v>
      </c>
      <c r="E17" s="24"/>
      <c r="F17" s="37"/>
      <c r="G17" s="37"/>
    </row>
    <row r="18" spans="1:8" s="54" customFormat="1" ht="12.75" x14ac:dyDescent="0.2">
      <c r="A18" s="52" t="s">
        <v>108</v>
      </c>
      <c r="B18" s="75">
        <v>0</v>
      </c>
      <c r="C18" s="75">
        <v>0</v>
      </c>
      <c r="E18" s="24"/>
      <c r="F18" s="24"/>
      <c r="G18" s="24"/>
      <c r="H18" s="63"/>
    </row>
    <row r="19" spans="1:8" s="54" customFormat="1" ht="12.75" x14ac:dyDescent="0.25">
      <c r="A19" s="52" t="s">
        <v>303</v>
      </c>
      <c r="B19" s="59">
        <v>580638.61</v>
      </c>
      <c r="C19" s="59">
        <v>630016.06999999995</v>
      </c>
      <c r="E19" s="24"/>
      <c r="F19" s="27"/>
      <c r="G19" s="27"/>
    </row>
    <row r="20" spans="1:8" s="54" customFormat="1" ht="12.75" x14ac:dyDescent="0.25">
      <c r="A20" s="52" t="s">
        <v>121</v>
      </c>
      <c r="B20" s="75">
        <v>0</v>
      </c>
      <c r="C20" s="59">
        <v>0</v>
      </c>
      <c r="E20" s="24"/>
      <c r="F20" s="24"/>
      <c r="G20" s="24"/>
    </row>
    <row r="21" spans="1:8" s="54" customFormat="1" ht="25.5" x14ac:dyDescent="0.25">
      <c r="A21" s="52" t="s">
        <v>109</v>
      </c>
      <c r="B21" s="53">
        <v>2363003.89</v>
      </c>
      <c r="C21" s="59">
        <v>2372041.9</v>
      </c>
      <c r="E21" s="24"/>
      <c r="F21" s="24"/>
      <c r="G21" s="24"/>
    </row>
    <row r="22" spans="1:8" s="54" customFormat="1" ht="25.5" x14ac:dyDescent="0.25">
      <c r="A22" s="52" t="s">
        <v>110</v>
      </c>
      <c r="B22" s="53">
        <v>8545697.3800000008</v>
      </c>
      <c r="C22" s="59">
        <v>8667651.9900000002</v>
      </c>
      <c r="E22" s="24"/>
      <c r="F22" s="24"/>
      <c r="G22" s="24"/>
    </row>
    <row r="23" spans="1:8" s="54" customFormat="1" ht="12.75" x14ac:dyDescent="0.25">
      <c r="A23" s="52" t="s">
        <v>111</v>
      </c>
      <c r="B23" s="59">
        <v>152670.69</v>
      </c>
      <c r="C23" s="59">
        <v>160653.26</v>
      </c>
      <c r="E23" s="24"/>
      <c r="F23" s="37"/>
      <c r="G23" s="37"/>
    </row>
    <row r="24" spans="1:8" s="54" customFormat="1" ht="12.75" x14ac:dyDescent="0.2">
      <c r="A24" s="52" t="s">
        <v>112</v>
      </c>
      <c r="B24" s="59">
        <v>368444.27</v>
      </c>
      <c r="C24" s="59">
        <v>414110.69</v>
      </c>
      <c r="E24" s="24"/>
      <c r="F24" s="37"/>
      <c r="G24" s="37"/>
      <c r="H24" s="63"/>
    </row>
    <row r="25" spans="1:8" s="54" customFormat="1" ht="12.75" x14ac:dyDescent="0.2">
      <c r="A25" s="52" t="s">
        <v>313</v>
      </c>
      <c r="B25" s="53">
        <v>289922.86</v>
      </c>
      <c r="C25" s="59">
        <v>374712.75</v>
      </c>
      <c r="E25" s="24"/>
      <c r="F25" s="64"/>
      <c r="G25" s="64"/>
      <c r="H25" s="63"/>
    </row>
    <row r="26" spans="1:8" s="54" customFormat="1" ht="12.75" x14ac:dyDescent="0.2">
      <c r="A26" s="52" t="s">
        <v>314</v>
      </c>
      <c r="B26" s="53">
        <v>223200</v>
      </c>
      <c r="C26" s="59">
        <v>223200</v>
      </c>
      <c r="E26" s="24"/>
      <c r="F26" s="65"/>
      <c r="G26" s="65"/>
      <c r="H26" s="63"/>
    </row>
    <row r="27" spans="1:8" x14ac:dyDescent="0.25">
      <c r="A27" s="9" t="s">
        <v>122</v>
      </c>
      <c r="B27" s="19">
        <v>18637045.200000003</v>
      </c>
      <c r="C27" s="19">
        <v>19336954.560000002</v>
      </c>
      <c r="E27" s="25"/>
      <c r="F27" s="38"/>
      <c r="G27" s="38"/>
    </row>
    <row r="28" spans="1:8" ht="15" x14ac:dyDescent="0.25">
      <c r="B28" s="10"/>
      <c r="C28" s="54"/>
    </row>
    <row r="29" spans="1:8" x14ac:dyDescent="0.25">
      <c r="A29" s="16" t="s">
        <v>103</v>
      </c>
      <c r="B29" s="17" t="s">
        <v>124</v>
      </c>
      <c r="C29" s="67"/>
    </row>
    <row r="30" spans="1:8" s="54" customFormat="1" ht="12.75" x14ac:dyDescent="0.2">
      <c r="A30" s="52" t="s">
        <v>117</v>
      </c>
      <c r="B30" s="53">
        <v>1925876.5190999999</v>
      </c>
      <c r="C30" s="67"/>
      <c r="E30" s="24"/>
      <c r="F30" s="62"/>
      <c r="G30" s="63"/>
      <c r="H30" s="63"/>
    </row>
    <row r="31" spans="1:8" s="54" customFormat="1" ht="12.75" x14ac:dyDescent="0.2">
      <c r="A31" s="52" t="s">
        <v>125</v>
      </c>
      <c r="B31" s="53">
        <v>1347884</v>
      </c>
      <c r="E31" s="24"/>
      <c r="F31" s="27"/>
      <c r="G31" s="63"/>
      <c r="H31" s="63"/>
    </row>
    <row r="32" spans="1:8" s="54" customFormat="1" ht="25.5" x14ac:dyDescent="0.2">
      <c r="A32" s="52" t="s">
        <v>99</v>
      </c>
      <c r="B32" s="53">
        <v>504621.3</v>
      </c>
      <c r="E32" s="24"/>
      <c r="F32" s="37"/>
      <c r="G32" s="63"/>
      <c r="H32" s="63"/>
    </row>
    <row r="33" spans="1:8" s="54" customFormat="1" ht="12.75" x14ac:dyDescent="0.2">
      <c r="A33" s="52" t="s">
        <v>114</v>
      </c>
      <c r="B33" s="75">
        <v>0</v>
      </c>
      <c r="E33" s="24"/>
      <c r="F33" s="37"/>
      <c r="G33" s="63"/>
      <c r="H33" s="63"/>
    </row>
    <row r="34" spans="1:8" s="54" customFormat="1" ht="12.75" x14ac:dyDescent="0.2">
      <c r="A34" s="52" t="s">
        <v>276</v>
      </c>
      <c r="B34" s="53">
        <v>77458.8</v>
      </c>
      <c r="E34" s="24"/>
      <c r="F34" s="37"/>
      <c r="G34" s="63"/>
      <c r="H34" s="63"/>
    </row>
    <row r="35" spans="1:8" s="54" customFormat="1" ht="12.75" x14ac:dyDescent="0.2">
      <c r="A35" s="52" t="s">
        <v>277</v>
      </c>
      <c r="B35" s="75">
        <v>0</v>
      </c>
      <c r="E35" s="24"/>
      <c r="F35" s="24"/>
      <c r="G35" s="63"/>
      <c r="H35" s="63"/>
    </row>
    <row r="36" spans="1:8" s="54" customFormat="1" ht="12.75" x14ac:dyDescent="0.2">
      <c r="A36" s="52" t="s">
        <v>278</v>
      </c>
      <c r="B36" s="53">
        <v>727519.06</v>
      </c>
      <c r="E36" s="24"/>
      <c r="F36" s="27"/>
      <c r="G36" s="63"/>
      <c r="H36" s="63"/>
    </row>
    <row r="37" spans="1:8" s="54" customFormat="1" ht="12.75" x14ac:dyDescent="0.2">
      <c r="A37" s="52" t="s">
        <v>102</v>
      </c>
      <c r="B37" s="53">
        <v>0</v>
      </c>
      <c r="E37" s="24"/>
      <c r="F37" s="24"/>
      <c r="G37" s="63"/>
      <c r="H37" s="63"/>
    </row>
    <row r="38" spans="1:8" s="54" customFormat="1" ht="12.75" x14ac:dyDescent="0.2">
      <c r="A38" s="52" t="s">
        <v>279</v>
      </c>
      <c r="B38" s="53">
        <v>891915.3</v>
      </c>
      <c r="E38" s="24"/>
      <c r="F38" s="37"/>
      <c r="G38" s="63"/>
      <c r="H38" s="63"/>
    </row>
    <row r="39" spans="1:8" s="54" customFormat="1" ht="12.75" x14ac:dyDescent="0.2">
      <c r="A39" s="52" t="s">
        <v>280</v>
      </c>
      <c r="B39" s="75">
        <v>0</v>
      </c>
      <c r="E39" s="24"/>
      <c r="F39" s="24"/>
      <c r="G39" s="63"/>
      <c r="H39" s="63"/>
    </row>
    <row r="40" spans="1:8" s="54" customFormat="1" ht="12.75" x14ac:dyDescent="0.2">
      <c r="A40" s="56" t="s">
        <v>281</v>
      </c>
      <c r="B40" s="75">
        <v>0</v>
      </c>
      <c r="E40" s="24"/>
      <c r="F40" s="24"/>
      <c r="G40" s="63"/>
      <c r="H40" s="63"/>
    </row>
    <row r="41" spans="1:8" s="54" customFormat="1" ht="12.75" x14ac:dyDescent="0.2">
      <c r="A41" s="52" t="s">
        <v>302</v>
      </c>
      <c r="B41" s="53">
        <v>591988.59</v>
      </c>
      <c r="E41" s="24"/>
      <c r="F41" s="24"/>
      <c r="G41" s="63"/>
      <c r="H41" s="63"/>
    </row>
    <row r="42" spans="1:8" s="54" customFormat="1" ht="25.5" x14ac:dyDescent="0.2">
      <c r="A42" s="52" t="s">
        <v>304</v>
      </c>
      <c r="B42" s="53">
        <v>2338106.7200000002</v>
      </c>
      <c r="E42" s="24"/>
      <c r="F42" s="24"/>
      <c r="G42" s="63"/>
      <c r="H42" s="63"/>
    </row>
    <row r="43" spans="1:8" s="54" customFormat="1" ht="12.75" x14ac:dyDescent="0.25">
      <c r="A43" s="58" t="s">
        <v>115</v>
      </c>
      <c r="B43" s="55">
        <v>91003.13</v>
      </c>
      <c r="E43" s="24"/>
      <c r="F43" s="24"/>
    </row>
    <row r="44" spans="1:8" s="54" customFormat="1" ht="12.75" x14ac:dyDescent="0.2">
      <c r="A44" s="58" t="s">
        <v>127</v>
      </c>
      <c r="B44" s="55">
        <v>147118.54999999999</v>
      </c>
      <c r="F44" s="64"/>
      <c r="H44" s="63"/>
    </row>
    <row r="45" spans="1:8" s="54" customFormat="1" ht="12.75" x14ac:dyDescent="0.2">
      <c r="A45" s="52" t="s">
        <v>305</v>
      </c>
      <c r="B45" s="53">
        <v>8136864.29</v>
      </c>
      <c r="E45" s="24"/>
      <c r="F45" s="24"/>
      <c r="H45" s="63"/>
    </row>
    <row r="46" spans="1:8" s="54" customFormat="1" ht="12.75" x14ac:dyDescent="0.2">
      <c r="A46" s="58" t="s">
        <v>306</v>
      </c>
      <c r="B46" s="55">
        <v>193431.61</v>
      </c>
      <c r="F46" s="24"/>
      <c r="G46" s="63"/>
      <c r="H46" s="63"/>
    </row>
    <row r="47" spans="1:8" s="54" customFormat="1" ht="12.75" x14ac:dyDescent="0.2">
      <c r="A47" s="52" t="s">
        <v>307</v>
      </c>
      <c r="B47" s="53">
        <v>577504.42000000004</v>
      </c>
      <c r="E47" s="24"/>
      <c r="F47" s="24"/>
      <c r="G47" s="63"/>
      <c r="H47" s="63"/>
    </row>
    <row r="48" spans="1:8" s="54" customFormat="1" ht="12.75" x14ac:dyDescent="0.2">
      <c r="A48" s="56" t="s">
        <v>308</v>
      </c>
      <c r="B48" s="57">
        <v>0</v>
      </c>
      <c r="E48" s="24"/>
      <c r="F48" s="24"/>
      <c r="H48" s="63"/>
    </row>
    <row r="49" spans="1:8" s="54" customFormat="1" ht="12.75" x14ac:dyDescent="0.2">
      <c r="A49" s="52" t="s">
        <v>309</v>
      </c>
      <c r="B49" s="53">
        <v>44467.06</v>
      </c>
      <c r="E49" s="24"/>
      <c r="F49" s="27"/>
      <c r="G49" s="63"/>
      <c r="H49" s="63"/>
    </row>
    <row r="50" spans="1:8" s="54" customFormat="1" ht="12.75" x14ac:dyDescent="0.2">
      <c r="A50" s="56" t="s">
        <v>310</v>
      </c>
      <c r="B50" s="53">
        <v>223200</v>
      </c>
      <c r="E50" s="24"/>
      <c r="F50" s="65"/>
      <c r="G50" s="63"/>
      <c r="H50" s="63"/>
    </row>
    <row r="51" spans="1:8" s="54" customFormat="1" ht="25.5" x14ac:dyDescent="0.2">
      <c r="A51" s="52" t="s">
        <v>311</v>
      </c>
      <c r="B51" s="75">
        <v>0</v>
      </c>
      <c r="E51" s="24"/>
      <c r="F51" s="24"/>
      <c r="H51" s="63"/>
    </row>
    <row r="52" spans="1:8" x14ac:dyDescent="0.25">
      <c r="A52" s="9" t="s">
        <v>126</v>
      </c>
      <c r="B52" s="18">
        <v>17387406.059099998</v>
      </c>
      <c r="E52" s="31"/>
      <c r="F52" s="39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v>1949548.5009000041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0">
    <pageSetUpPr fitToPage="1"/>
  </sheetPr>
  <dimension ref="A1:H54"/>
  <sheetViews>
    <sheetView zoomScaleNormal="100" workbookViewId="0">
      <pane ySplit="3" topLeftCell="A43" activePane="bottomLeft" state="frozen"/>
      <selection activeCell="B38" sqref="B38"/>
      <selection pane="bottomLeft" activeCell="B38" sqref="B38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7" t="s">
        <v>312</v>
      </c>
      <c r="B1" s="157"/>
      <c r="C1" s="157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161" t="s">
        <v>55</v>
      </c>
      <c r="B3" s="161"/>
      <c r="C3" s="161"/>
      <c r="D3" s="15"/>
      <c r="E3" s="1" t="s">
        <v>91</v>
      </c>
      <c r="F3" s="12"/>
    </row>
    <row r="4" spans="1:8" ht="6" customHeight="1" x14ac:dyDescent="0.25"/>
    <row r="5" spans="1:8" x14ac:dyDescent="0.25">
      <c r="A5" s="155" t="s">
        <v>103</v>
      </c>
      <c r="B5" s="159" t="s">
        <v>123</v>
      </c>
      <c r="C5" s="160"/>
      <c r="E5" s="5"/>
      <c r="F5" s="6"/>
    </row>
    <row r="6" spans="1:8" x14ac:dyDescent="0.25">
      <c r="A6" s="156"/>
      <c r="B6" s="16" t="s">
        <v>97</v>
      </c>
      <c r="C6" s="16" t="s">
        <v>98</v>
      </c>
      <c r="E6" s="5"/>
      <c r="F6" s="6"/>
    </row>
    <row r="7" spans="1:8" s="54" customFormat="1" ht="12.75" x14ac:dyDescent="0.2">
      <c r="A7" s="52" t="s">
        <v>117</v>
      </c>
      <c r="B7" s="53">
        <v>1019767.59</v>
      </c>
      <c r="C7" s="59">
        <v>1075864.43</v>
      </c>
      <c r="E7" s="24"/>
      <c r="F7" s="27"/>
      <c r="G7" s="27"/>
      <c r="H7" s="63"/>
    </row>
    <row r="8" spans="1:8" s="54" customFormat="1" ht="25.5" x14ac:dyDescent="0.2">
      <c r="A8" s="52" t="s">
        <v>106</v>
      </c>
      <c r="B8" s="53">
        <v>211147.01</v>
      </c>
      <c r="C8" s="59">
        <v>212998.21</v>
      </c>
      <c r="E8" s="24"/>
      <c r="F8" s="24"/>
      <c r="G8" s="24"/>
      <c r="H8" s="63"/>
    </row>
    <row r="9" spans="1:8" s="54" customFormat="1" ht="12.75" x14ac:dyDescent="0.25">
      <c r="A9" s="52" t="s">
        <v>118</v>
      </c>
      <c r="B9" s="59">
        <v>795445.54</v>
      </c>
      <c r="C9" s="59">
        <v>794712.09</v>
      </c>
      <c r="E9" s="24"/>
      <c r="F9" s="27"/>
      <c r="G9" s="27"/>
    </row>
    <row r="10" spans="1:8" s="54" customFormat="1" ht="25.5" x14ac:dyDescent="0.2">
      <c r="A10" s="52" t="s">
        <v>113</v>
      </c>
      <c r="B10" s="53">
        <v>276809.48</v>
      </c>
      <c r="C10" s="59">
        <v>274107.43</v>
      </c>
      <c r="E10" s="24"/>
      <c r="F10" s="27"/>
      <c r="G10" s="27"/>
      <c r="H10" s="63"/>
    </row>
    <row r="11" spans="1:8" s="54" customFormat="1" ht="12.75" x14ac:dyDescent="0.2">
      <c r="A11" s="52" t="s">
        <v>104</v>
      </c>
      <c r="B11" s="75">
        <v>0</v>
      </c>
      <c r="C11" s="59">
        <v>0</v>
      </c>
      <c r="E11" s="24"/>
      <c r="F11" s="24"/>
      <c r="G11" s="24"/>
      <c r="H11" s="63"/>
    </row>
    <row r="12" spans="1:8" s="54" customFormat="1" ht="12.75" x14ac:dyDescent="0.2">
      <c r="A12" s="52" t="s">
        <v>100</v>
      </c>
      <c r="B12" s="53">
        <v>42488.49</v>
      </c>
      <c r="C12" s="59">
        <v>42495.18</v>
      </c>
      <c r="E12" s="24"/>
      <c r="F12" s="27"/>
      <c r="G12" s="27"/>
      <c r="H12" s="63"/>
    </row>
    <row r="13" spans="1:8" s="54" customFormat="1" ht="12.75" x14ac:dyDescent="0.2">
      <c r="A13" s="52" t="s">
        <v>101</v>
      </c>
      <c r="B13" s="75">
        <v>0</v>
      </c>
      <c r="C13" s="75">
        <v>0</v>
      </c>
      <c r="E13" s="24"/>
      <c r="F13" s="24"/>
      <c r="G13" s="24"/>
      <c r="H13" s="63"/>
    </row>
    <row r="14" spans="1:8" s="54" customFormat="1" ht="12.75" x14ac:dyDescent="0.2">
      <c r="A14" s="52" t="s">
        <v>105</v>
      </c>
      <c r="B14" s="53">
        <v>383792</v>
      </c>
      <c r="C14" s="59">
        <v>380935.93</v>
      </c>
      <c r="E14" s="24"/>
      <c r="F14" s="27"/>
      <c r="G14" s="27"/>
      <c r="H14" s="63"/>
    </row>
    <row r="15" spans="1:8" s="54" customFormat="1" ht="12.75" x14ac:dyDescent="0.25">
      <c r="A15" s="52" t="s">
        <v>119</v>
      </c>
      <c r="B15" s="59">
        <v>0</v>
      </c>
      <c r="C15" s="59">
        <v>0</v>
      </c>
      <c r="E15" s="24"/>
      <c r="F15" s="24"/>
      <c r="G15" s="24"/>
    </row>
    <row r="16" spans="1:8" s="54" customFormat="1" ht="12.75" x14ac:dyDescent="0.25">
      <c r="A16" s="52" t="s">
        <v>107</v>
      </c>
      <c r="B16" s="59">
        <v>489265.96</v>
      </c>
      <c r="C16" s="59">
        <v>485640.32</v>
      </c>
      <c r="E16" s="24"/>
      <c r="F16" s="27"/>
      <c r="G16" s="27"/>
    </row>
    <row r="17" spans="1:8" s="54" customFormat="1" ht="12.75" x14ac:dyDescent="0.25">
      <c r="A17" s="52" t="s">
        <v>120</v>
      </c>
      <c r="B17" s="75">
        <v>0</v>
      </c>
      <c r="C17" s="75">
        <v>0</v>
      </c>
      <c r="E17" s="24"/>
      <c r="F17" s="37"/>
      <c r="G17" s="37"/>
    </row>
    <row r="18" spans="1:8" s="54" customFormat="1" ht="12.75" x14ac:dyDescent="0.2">
      <c r="A18" s="52" t="s">
        <v>108</v>
      </c>
      <c r="B18" s="75">
        <v>0</v>
      </c>
      <c r="C18" s="75">
        <v>0</v>
      </c>
      <c r="E18" s="24"/>
      <c r="F18" s="24"/>
      <c r="G18" s="24"/>
      <c r="H18" s="63"/>
    </row>
    <row r="19" spans="1:8" s="54" customFormat="1" ht="12.75" x14ac:dyDescent="0.25">
      <c r="A19" s="52" t="s">
        <v>303</v>
      </c>
      <c r="B19" s="59">
        <v>225782.13</v>
      </c>
      <c r="C19" s="59">
        <v>223979.05</v>
      </c>
      <c r="E19" s="24"/>
      <c r="F19" s="27"/>
      <c r="G19" s="27"/>
    </row>
    <row r="20" spans="1:8" s="54" customFormat="1" ht="12.75" x14ac:dyDescent="0.25">
      <c r="A20" s="52" t="s">
        <v>121</v>
      </c>
      <c r="B20" s="75">
        <v>0</v>
      </c>
      <c r="C20" s="59">
        <v>0</v>
      </c>
      <c r="E20" s="24"/>
      <c r="F20" s="24"/>
      <c r="G20" s="24"/>
    </row>
    <row r="21" spans="1:8" s="54" customFormat="1" ht="25.5" x14ac:dyDescent="0.25">
      <c r="A21" s="52" t="s">
        <v>109</v>
      </c>
      <c r="B21" s="53">
        <v>1174998.7</v>
      </c>
      <c r="C21" s="59">
        <v>1116494.06</v>
      </c>
      <c r="E21" s="24"/>
      <c r="F21" s="24"/>
      <c r="G21" s="24"/>
    </row>
    <row r="22" spans="1:8" s="54" customFormat="1" ht="25.5" x14ac:dyDescent="0.25">
      <c r="A22" s="52" t="s">
        <v>110</v>
      </c>
      <c r="B22" s="53">
        <v>4513034.38</v>
      </c>
      <c r="C22" s="59">
        <v>4369679.53</v>
      </c>
      <c r="E22" s="24"/>
      <c r="F22" s="24"/>
      <c r="G22" s="24"/>
    </row>
    <row r="23" spans="1:8" s="54" customFormat="1" ht="12.75" x14ac:dyDescent="0.25">
      <c r="A23" s="52" t="s">
        <v>111</v>
      </c>
      <c r="B23" s="59">
        <v>83732.13</v>
      </c>
      <c r="C23" s="59">
        <v>83720.350000000006</v>
      </c>
      <c r="E23" s="24"/>
      <c r="F23" s="37"/>
      <c r="G23" s="37"/>
    </row>
    <row r="24" spans="1:8" s="54" customFormat="1" ht="12.75" x14ac:dyDescent="0.2">
      <c r="A24" s="52" t="s">
        <v>112</v>
      </c>
      <c r="B24" s="59">
        <v>211029.15</v>
      </c>
      <c r="C24" s="59">
        <v>231365.63</v>
      </c>
      <c r="E24" s="24"/>
      <c r="F24" s="37"/>
      <c r="G24" s="37"/>
      <c r="H24" s="63"/>
    </row>
    <row r="25" spans="1:8" s="54" customFormat="1" ht="12.75" x14ac:dyDescent="0.2">
      <c r="A25" s="52" t="s">
        <v>313</v>
      </c>
      <c r="B25" s="53">
        <v>9898.4699999999993</v>
      </c>
      <c r="C25" s="59">
        <v>9898.4699999999993</v>
      </c>
      <c r="E25" s="24"/>
      <c r="F25" s="64"/>
      <c r="G25" s="64"/>
      <c r="H25" s="63"/>
    </row>
    <row r="26" spans="1:8" s="54" customFormat="1" ht="12.75" x14ac:dyDescent="0.2">
      <c r="A26" s="52" t="s">
        <v>314</v>
      </c>
      <c r="B26" s="53">
        <v>119520</v>
      </c>
      <c r="C26" s="59">
        <v>119520</v>
      </c>
      <c r="E26" s="24"/>
      <c r="F26" s="65"/>
      <c r="G26" s="65"/>
      <c r="H26" s="63"/>
    </row>
    <row r="27" spans="1:8" x14ac:dyDescent="0.25">
      <c r="A27" s="9" t="s">
        <v>122</v>
      </c>
      <c r="B27" s="19">
        <v>9556711.0300000031</v>
      </c>
      <c r="C27" s="19">
        <v>9421410.6800000016</v>
      </c>
      <c r="E27" s="25"/>
      <c r="F27" s="38"/>
      <c r="G27" s="38"/>
    </row>
    <row r="28" spans="1:8" ht="15" x14ac:dyDescent="0.25">
      <c r="B28" s="10"/>
      <c r="C28" s="54"/>
    </row>
    <row r="29" spans="1:8" x14ac:dyDescent="0.25">
      <c r="A29" s="16" t="s">
        <v>103</v>
      </c>
      <c r="B29" s="17" t="s">
        <v>124</v>
      </c>
      <c r="C29" s="67"/>
    </row>
    <row r="30" spans="1:8" s="54" customFormat="1" ht="12.75" x14ac:dyDescent="0.2">
      <c r="A30" s="52" t="s">
        <v>117</v>
      </c>
      <c r="B30" s="53">
        <v>1060022.2797999999</v>
      </c>
      <c r="C30" s="67"/>
      <c r="E30" s="24"/>
      <c r="F30" s="62"/>
      <c r="G30" s="63"/>
      <c r="H30" s="63"/>
    </row>
    <row r="31" spans="1:8" s="54" customFormat="1" ht="12.75" x14ac:dyDescent="0.2">
      <c r="A31" s="52" t="s">
        <v>125</v>
      </c>
      <c r="B31" s="53">
        <v>540810</v>
      </c>
      <c r="E31" s="24"/>
      <c r="F31" s="27"/>
      <c r="G31" s="63"/>
      <c r="H31" s="63"/>
    </row>
    <row r="32" spans="1:8" s="54" customFormat="1" ht="25.5" x14ac:dyDescent="0.2">
      <c r="A32" s="52" t="s">
        <v>99</v>
      </c>
      <c r="B32" s="53">
        <v>275554.86</v>
      </c>
      <c r="E32" s="24"/>
      <c r="F32" s="37"/>
      <c r="G32" s="63"/>
      <c r="H32" s="63"/>
    </row>
    <row r="33" spans="1:8" s="54" customFormat="1" ht="12.75" x14ac:dyDescent="0.2">
      <c r="A33" s="52" t="s">
        <v>114</v>
      </c>
      <c r="B33" s="75">
        <v>0</v>
      </c>
      <c r="E33" s="24"/>
      <c r="F33" s="37"/>
      <c r="G33" s="63"/>
      <c r="H33" s="63"/>
    </row>
    <row r="34" spans="1:8" s="54" customFormat="1" ht="12.75" x14ac:dyDescent="0.2">
      <c r="A34" s="52" t="s">
        <v>276</v>
      </c>
      <c r="B34" s="53">
        <v>42297.36</v>
      </c>
      <c r="E34" s="24"/>
      <c r="F34" s="37"/>
      <c r="G34" s="63"/>
      <c r="H34" s="63"/>
    </row>
    <row r="35" spans="1:8" s="54" customFormat="1" ht="12.75" x14ac:dyDescent="0.2">
      <c r="A35" s="52" t="s">
        <v>277</v>
      </c>
      <c r="B35" s="75">
        <v>0</v>
      </c>
      <c r="E35" s="24"/>
      <c r="F35" s="24"/>
      <c r="G35" s="63"/>
      <c r="H35" s="63"/>
    </row>
    <row r="36" spans="1:8" s="54" customFormat="1" ht="12.75" x14ac:dyDescent="0.2">
      <c r="A36" s="52" t="s">
        <v>278</v>
      </c>
      <c r="B36" s="53">
        <v>359408.62</v>
      </c>
      <c r="E36" s="24"/>
      <c r="F36" s="27"/>
      <c r="G36" s="63"/>
      <c r="H36" s="63"/>
    </row>
    <row r="37" spans="1:8" s="54" customFormat="1" ht="12.75" x14ac:dyDescent="0.2">
      <c r="A37" s="52" t="s">
        <v>102</v>
      </c>
      <c r="B37" s="53">
        <v>0</v>
      </c>
      <c r="E37" s="24"/>
      <c r="F37" s="24"/>
      <c r="G37" s="63"/>
      <c r="H37" s="63"/>
    </row>
    <row r="38" spans="1:8" s="54" customFormat="1" ht="12.75" x14ac:dyDescent="0.2">
      <c r="A38" s="52" t="s">
        <v>279</v>
      </c>
      <c r="B38" s="53">
        <v>487041.66</v>
      </c>
      <c r="E38" s="24"/>
      <c r="F38" s="37"/>
      <c r="G38" s="63"/>
      <c r="H38" s="63"/>
    </row>
    <row r="39" spans="1:8" s="54" customFormat="1" ht="12.75" x14ac:dyDescent="0.2">
      <c r="A39" s="52" t="s">
        <v>280</v>
      </c>
      <c r="B39" s="75">
        <v>0</v>
      </c>
      <c r="E39" s="24"/>
      <c r="F39" s="24"/>
      <c r="G39" s="63"/>
      <c r="H39" s="63"/>
    </row>
    <row r="40" spans="1:8" s="54" customFormat="1" ht="12.75" x14ac:dyDescent="0.2">
      <c r="A40" s="56" t="s">
        <v>281</v>
      </c>
      <c r="B40" s="75">
        <v>0</v>
      </c>
      <c r="E40" s="24"/>
      <c r="F40" s="24"/>
      <c r="G40" s="63"/>
      <c r="H40" s="63"/>
    </row>
    <row r="41" spans="1:8" s="54" customFormat="1" ht="12.75" x14ac:dyDescent="0.2">
      <c r="A41" s="52" t="s">
        <v>302</v>
      </c>
      <c r="B41" s="53">
        <v>224828.58</v>
      </c>
      <c r="E41" s="24"/>
      <c r="F41" s="24"/>
      <c r="G41" s="63"/>
      <c r="H41" s="63"/>
    </row>
    <row r="42" spans="1:8" s="54" customFormat="1" ht="25.5" x14ac:dyDescent="0.2">
      <c r="A42" s="52" t="s">
        <v>304</v>
      </c>
      <c r="B42" s="53">
        <v>1189262.8400000001</v>
      </c>
      <c r="E42" s="24"/>
      <c r="F42" s="24"/>
      <c r="G42" s="63"/>
      <c r="H42" s="63"/>
    </row>
    <row r="43" spans="1:8" s="54" customFormat="1" ht="12.75" x14ac:dyDescent="0.25">
      <c r="A43" s="58" t="s">
        <v>115</v>
      </c>
      <c r="B43" s="55">
        <v>44484.12</v>
      </c>
      <c r="E43" s="24"/>
      <c r="F43" s="24"/>
    </row>
    <row r="44" spans="1:8" s="54" customFormat="1" ht="12.75" x14ac:dyDescent="0.2">
      <c r="A44" s="58" t="s">
        <v>127</v>
      </c>
      <c r="B44" s="55">
        <v>72025.510000000009</v>
      </c>
      <c r="F44" s="64"/>
      <c r="H44" s="63"/>
    </row>
    <row r="45" spans="1:8" s="54" customFormat="1" ht="12.75" x14ac:dyDescent="0.2">
      <c r="A45" s="52" t="s">
        <v>305</v>
      </c>
      <c r="B45" s="53">
        <v>4229982.41</v>
      </c>
      <c r="E45" s="24"/>
      <c r="F45" s="24"/>
      <c r="H45" s="63"/>
    </row>
    <row r="46" spans="1:8" s="54" customFormat="1" ht="12.75" x14ac:dyDescent="0.2">
      <c r="A46" s="58" t="s">
        <v>306</v>
      </c>
      <c r="B46" s="55">
        <v>94637.38</v>
      </c>
      <c r="F46" s="24"/>
      <c r="G46" s="63"/>
      <c r="H46" s="63"/>
    </row>
    <row r="47" spans="1:8" s="54" customFormat="1" ht="12.75" x14ac:dyDescent="0.2">
      <c r="A47" s="52" t="s">
        <v>307</v>
      </c>
      <c r="B47" s="53">
        <v>149072.76</v>
      </c>
      <c r="E47" s="24"/>
      <c r="F47" s="24"/>
      <c r="G47" s="63"/>
      <c r="H47" s="63"/>
    </row>
    <row r="48" spans="1:8" s="54" customFormat="1" ht="12.75" x14ac:dyDescent="0.2">
      <c r="A48" s="56" t="s">
        <v>308</v>
      </c>
      <c r="B48" s="57">
        <v>0</v>
      </c>
      <c r="E48" s="24"/>
      <c r="F48" s="24"/>
      <c r="H48" s="63"/>
    </row>
    <row r="49" spans="1:8" s="54" customFormat="1" ht="12.75" x14ac:dyDescent="0.2">
      <c r="A49" s="52" t="s">
        <v>309</v>
      </c>
      <c r="B49" s="53">
        <v>0</v>
      </c>
      <c r="E49" s="24"/>
      <c r="F49" s="24"/>
      <c r="G49" s="63"/>
      <c r="H49" s="63"/>
    </row>
    <row r="50" spans="1:8" s="54" customFormat="1" ht="12.75" x14ac:dyDescent="0.2">
      <c r="A50" s="56" t="s">
        <v>310</v>
      </c>
      <c r="B50" s="53">
        <v>119520</v>
      </c>
      <c r="E50" s="24"/>
      <c r="F50" s="65"/>
      <c r="G50" s="63"/>
      <c r="H50" s="63"/>
    </row>
    <row r="51" spans="1:8" s="54" customFormat="1" ht="25.5" x14ac:dyDescent="0.2">
      <c r="A51" s="52" t="s">
        <v>311</v>
      </c>
      <c r="B51" s="75">
        <v>0</v>
      </c>
      <c r="E51" s="24"/>
      <c r="F51" s="24"/>
      <c r="H51" s="63"/>
    </row>
    <row r="52" spans="1:8" x14ac:dyDescent="0.25">
      <c r="A52" s="9" t="s">
        <v>126</v>
      </c>
      <c r="B52" s="18">
        <v>8677801.3698000014</v>
      </c>
      <c r="E52" s="31"/>
      <c r="F52" s="39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v>743609.31020000018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H54"/>
  <sheetViews>
    <sheetView zoomScaleNormal="100" workbookViewId="0">
      <pane ySplit="3" topLeftCell="A19" activePane="bottomLeft" state="frozen"/>
      <selection activeCell="B38" sqref="B38"/>
      <selection pane="bottomLeft" activeCell="B38" sqref="B38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7" t="s">
        <v>312</v>
      </c>
      <c r="B1" s="157"/>
      <c r="C1" s="157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161" t="s">
        <v>3</v>
      </c>
      <c r="B3" s="161"/>
      <c r="C3" s="161"/>
      <c r="D3" s="15"/>
      <c r="E3" s="1" t="s">
        <v>91</v>
      </c>
      <c r="F3" s="12"/>
    </row>
    <row r="4" spans="1:8" ht="6" customHeight="1" x14ac:dyDescent="0.25"/>
    <row r="5" spans="1:8" x14ac:dyDescent="0.25">
      <c r="A5" s="155" t="s">
        <v>103</v>
      </c>
      <c r="B5" s="159" t="s">
        <v>123</v>
      </c>
      <c r="C5" s="160"/>
      <c r="E5" s="5"/>
      <c r="F5" s="6"/>
    </row>
    <row r="6" spans="1:8" x14ac:dyDescent="0.25">
      <c r="A6" s="156"/>
      <c r="B6" s="16" t="s">
        <v>97</v>
      </c>
      <c r="C6" s="16" t="s">
        <v>98</v>
      </c>
      <c r="E6" s="5"/>
      <c r="F6" s="6"/>
    </row>
    <row r="7" spans="1:8" s="54" customFormat="1" ht="12.75" x14ac:dyDescent="0.2">
      <c r="A7" s="52" t="s">
        <v>117</v>
      </c>
      <c r="B7" s="53">
        <v>1532575.75</v>
      </c>
      <c r="C7" s="59">
        <v>1608491.2</v>
      </c>
      <c r="E7" s="24"/>
      <c r="F7" s="27"/>
      <c r="G7" s="27"/>
      <c r="H7" s="63"/>
    </row>
    <row r="8" spans="1:8" s="54" customFormat="1" ht="25.5" x14ac:dyDescent="0.2">
      <c r="A8" s="52" t="s">
        <v>106</v>
      </c>
      <c r="B8" s="53">
        <v>247901.29</v>
      </c>
      <c r="C8" s="59">
        <v>251990.78</v>
      </c>
      <c r="E8" s="24"/>
      <c r="F8" s="27"/>
      <c r="G8" s="27"/>
      <c r="H8" s="63"/>
    </row>
    <row r="9" spans="1:8" s="54" customFormat="1" ht="12.75" x14ac:dyDescent="0.25">
      <c r="A9" s="52" t="s">
        <v>118</v>
      </c>
      <c r="B9" s="59">
        <v>1195448.76</v>
      </c>
      <c r="C9" s="59">
        <v>1202094.31</v>
      </c>
      <c r="E9" s="24"/>
      <c r="F9" s="27"/>
      <c r="G9" s="27"/>
    </row>
    <row r="10" spans="1:8" s="54" customFormat="1" ht="25.5" x14ac:dyDescent="0.2">
      <c r="A10" s="52" t="s">
        <v>113</v>
      </c>
      <c r="B10" s="53">
        <v>416014.08000000002</v>
      </c>
      <c r="C10" s="59">
        <v>415844.14</v>
      </c>
      <c r="E10" s="24"/>
      <c r="F10" s="27"/>
      <c r="G10" s="27"/>
      <c r="H10" s="63"/>
    </row>
    <row r="11" spans="1:8" s="54" customFormat="1" ht="12.75" x14ac:dyDescent="0.2">
      <c r="A11" s="52" t="s">
        <v>104</v>
      </c>
      <c r="B11" s="53">
        <v>328677.34999999998</v>
      </c>
      <c r="C11" s="59">
        <v>329842.23</v>
      </c>
      <c r="E11" s="24"/>
      <c r="F11" s="27"/>
      <c r="G11" s="27"/>
      <c r="H11" s="63"/>
    </row>
    <row r="12" spans="1:8" s="54" customFormat="1" ht="12.75" x14ac:dyDescent="0.2">
      <c r="A12" s="52" t="s">
        <v>100</v>
      </c>
      <c r="B12" s="53">
        <v>63859.15</v>
      </c>
      <c r="C12" s="59">
        <v>64285.17</v>
      </c>
      <c r="E12" s="24"/>
      <c r="F12" s="27"/>
      <c r="G12" s="27"/>
      <c r="H12" s="63"/>
    </row>
    <row r="13" spans="1:8" s="54" customFormat="1" ht="12.75" x14ac:dyDescent="0.2">
      <c r="A13" s="52" t="s">
        <v>101</v>
      </c>
      <c r="B13" s="75">
        <v>0</v>
      </c>
      <c r="C13" s="75">
        <v>0</v>
      </c>
      <c r="E13" s="24"/>
      <c r="F13" s="27"/>
      <c r="G13" s="27"/>
      <c r="H13" s="63"/>
    </row>
    <row r="14" spans="1:8" s="54" customFormat="1" ht="12.75" x14ac:dyDescent="0.2">
      <c r="A14" s="52" t="s">
        <v>105</v>
      </c>
      <c r="B14" s="53">
        <v>656766.9</v>
      </c>
      <c r="C14" s="59">
        <v>652520.15</v>
      </c>
      <c r="E14" s="24"/>
      <c r="F14" s="27"/>
      <c r="G14" s="27"/>
      <c r="H14" s="63"/>
    </row>
    <row r="15" spans="1:8" s="54" customFormat="1" ht="12.75" x14ac:dyDescent="0.25">
      <c r="A15" s="52" t="s">
        <v>119</v>
      </c>
      <c r="B15" s="53">
        <v>0</v>
      </c>
      <c r="C15" s="59">
        <v>0</v>
      </c>
      <c r="E15" s="24"/>
      <c r="F15" s="27"/>
      <c r="G15" s="27"/>
    </row>
    <row r="16" spans="1:8" s="54" customFormat="1" ht="12.75" x14ac:dyDescent="0.25">
      <c r="A16" s="52" t="s">
        <v>107</v>
      </c>
      <c r="B16" s="59">
        <v>735302.88</v>
      </c>
      <c r="C16" s="59">
        <v>736362.06</v>
      </c>
      <c r="E16" s="24"/>
      <c r="F16" s="27"/>
      <c r="G16" s="27"/>
    </row>
    <row r="17" spans="1:8" s="54" customFormat="1" ht="12.75" x14ac:dyDescent="0.25">
      <c r="A17" s="52" t="s">
        <v>120</v>
      </c>
      <c r="B17" s="75">
        <v>0</v>
      </c>
      <c r="C17" s="76">
        <v>0</v>
      </c>
      <c r="E17" s="24"/>
      <c r="F17" s="27"/>
      <c r="G17" s="27"/>
    </row>
    <row r="18" spans="1:8" s="54" customFormat="1" ht="12.75" x14ac:dyDescent="0.2">
      <c r="A18" s="52" t="s">
        <v>108</v>
      </c>
      <c r="B18" s="75">
        <v>0</v>
      </c>
      <c r="C18" s="76">
        <v>0</v>
      </c>
      <c r="E18" s="24"/>
      <c r="F18" s="27"/>
      <c r="G18" s="27"/>
      <c r="H18" s="63"/>
    </row>
    <row r="19" spans="1:8" s="54" customFormat="1" ht="12.75" x14ac:dyDescent="0.25">
      <c r="A19" s="52" t="s">
        <v>303</v>
      </c>
      <c r="B19" s="59">
        <v>190592.05</v>
      </c>
      <c r="C19" s="59">
        <v>189292.88</v>
      </c>
      <c r="E19" s="24"/>
      <c r="F19" s="27"/>
      <c r="G19" s="27"/>
    </row>
    <row r="20" spans="1:8" s="54" customFormat="1" ht="12.75" x14ac:dyDescent="0.25">
      <c r="A20" s="52" t="s">
        <v>121</v>
      </c>
      <c r="B20" s="75">
        <v>0</v>
      </c>
      <c r="C20" s="59">
        <v>0</v>
      </c>
      <c r="E20" s="24"/>
      <c r="F20" s="27"/>
      <c r="G20" s="27"/>
    </row>
    <row r="21" spans="1:8" s="54" customFormat="1" ht="25.5" x14ac:dyDescent="0.25">
      <c r="A21" s="52" t="s">
        <v>109</v>
      </c>
      <c r="B21" s="53">
        <v>2344754.96</v>
      </c>
      <c r="C21" s="59">
        <v>2284195.2200000002</v>
      </c>
      <c r="E21" s="24"/>
      <c r="F21" s="27"/>
      <c r="G21" s="27"/>
    </row>
    <row r="22" spans="1:8" s="54" customFormat="1" ht="25.5" x14ac:dyDescent="0.25">
      <c r="A22" s="52" t="s">
        <v>110</v>
      </c>
      <c r="B22" s="53">
        <v>992298.99</v>
      </c>
      <c r="C22" s="59">
        <v>2258239.7999999998</v>
      </c>
      <c r="E22" s="24"/>
      <c r="F22" s="27"/>
      <c r="G22" s="27"/>
    </row>
    <row r="23" spans="1:8" s="54" customFormat="1" ht="12.75" x14ac:dyDescent="0.25">
      <c r="A23" s="52" t="s">
        <v>111</v>
      </c>
      <c r="B23" s="59">
        <v>114572.52</v>
      </c>
      <c r="C23" s="59">
        <v>115285.62</v>
      </c>
      <c r="E23" s="24"/>
      <c r="F23" s="27"/>
      <c r="G23" s="27"/>
    </row>
    <row r="24" spans="1:8" s="54" customFormat="1" ht="12.75" x14ac:dyDescent="0.2">
      <c r="A24" s="52" t="s">
        <v>112</v>
      </c>
      <c r="B24" s="53">
        <v>157952.72</v>
      </c>
      <c r="C24" s="59">
        <v>194549.42</v>
      </c>
      <c r="E24" s="24"/>
      <c r="F24" s="27"/>
      <c r="G24" s="27"/>
      <c r="H24" s="63"/>
    </row>
    <row r="25" spans="1:8" s="54" customFormat="1" ht="12.75" x14ac:dyDescent="0.2">
      <c r="A25" s="52" t="s">
        <v>313</v>
      </c>
      <c r="B25" s="53">
        <v>6144.22</v>
      </c>
      <c r="C25" s="59">
        <v>6144.22</v>
      </c>
      <c r="E25" s="24"/>
      <c r="F25" s="66"/>
      <c r="G25" s="66"/>
      <c r="H25" s="63"/>
    </row>
    <row r="26" spans="1:8" s="54" customFormat="1" ht="12.75" x14ac:dyDescent="0.2">
      <c r="A26" s="52" t="s">
        <v>314</v>
      </c>
      <c r="B26" s="75">
        <v>0</v>
      </c>
      <c r="C26" s="75">
        <v>0</v>
      </c>
      <c r="E26" s="24"/>
      <c r="F26" s="66"/>
      <c r="G26" s="66"/>
      <c r="H26" s="63"/>
    </row>
    <row r="27" spans="1:8" x14ac:dyDescent="0.25">
      <c r="A27" s="9" t="s">
        <v>122</v>
      </c>
      <c r="B27" s="19">
        <v>8982861.620000001</v>
      </c>
      <c r="C27" s="19">
        <v>10309137.200000001</v>
      </c>
      <c r="E27" s="25"/>
      <c r="F27" s="38"/>
      <c r="G27" s="38"/>
    </row>
    <row r="28" spans="1:8" ht="15" x14ac:dyDescent="0.25">
      <c r="B28" s="10"/>
      <c r="C28" s="54"/>
      <c r="F28" s="35"/>
      <c r="G28" s="35"/>
    </row>
    <row r="29" spans="1:8" x14ac:dyDescent="0.25">
      <c r="A29" s="16" t="s">
        <v>103</v>
      </c>
      <c r="B29" s="17" t="s">
        <v>124</v>
      </c>
      <c r="C29" s="67"/>
      <c r="F29" s="35"/>
      <c r="G29" s="35"/>
    </row>
    <row r="30" spans="1:8" s="54" customFormat="1" ht="12.75" x14ac:dyDescent="0.2">
      <c r="A30" s="52" t="s">
        <v>117</v>
      </c>
      <c r="B30" s="53">
        <v>1532545.92</v>
      </c>
      <c r="C30" s="67"/>
      <c r="E30" s="24"/>
      <c r="F30" s="68"/>
      <c r="G30" s="69"/>
      <c r="H30" s="63"/>
    </row>
    <row r="31" spans="1:8" s="54" customFormat="1" ht="12.75" x14ac:dyDescent="0.2">
      <c r="A31" s="52" t="s">
        <v>125</v>
      </c>
      <c r="B31" s="53">
        <v>915304</v>
      </c>
      <c r="E31" s="24"/>
      <c r="F31" s="27"/>
      <c r="G31" s="69"/>
      <c r="H31" s="63"/>
    </row>
    <row r="32" spans="1:8" s="54" customFormat="1" ht="25.5" x14ac:dyDescent="0.2">
      <c r="A32" s="52" t="s">
        <v>99</v>
      </c>
      <c r="B32" s="53">
        <v>416003.58</v>
      </c>
      <c r="E32" s="24"/>
      <c r="F32" s="27"/>
      <c r="G32" s="69"/>
      <c r="H32" s="63"/>
    </row>
    <row r="33" spans="1:8" s="54" customFormat="1" ht="12.75" x14ac:dyDescent="0.2">
      <c r="A33" s="52" t="s">
        <v>114</v>
      </c>
      <c r="B33" s="53">
        <v>328671</v>
      </c>
      <c r="E33" s="24"/>
      <c r="F33" s="27"/>
      <c r="G33" s="69"/>
      <c r="H33" s="63"/>
    </row>
    <row r="34" spans="1:8" s="54" customFormat="1" ht="12.75" x14ac:dyDescent="0.2">
      <c r="A34" s="52" t="s">
        <v>276</v>
      </c>
      <c r="B34" s="53">
        <v>63856.08</v>
      </c>
      <c r="E34" s="24"/>
      <c r="F34" s="27"/>
      <c r="G34" s="69"/>
      <c r="H34" s="63"/>
    </row>
    <row r="35" spans="1:8" s="54" customFormat="1" ht="12.75" x14ac:dyDescent="0.2">
      <c r="A35" s="52" t="s">
        <v>277</v>
      </c>
      <c r="B35" s="75">
        <v>0</v>
      </c>
      <c r="E35" s="24"/>
      <c r="F35" s="27"/>
      <c r="G35" s="69"/>
      <c r="H35" s="63"/>
    </row>
    <row r="36" spans="1:8" s="54" customFormat="1" ht="12.75" x14ac:dyDescent="0.2">
      <c r="A36" s="52" t="s">
        <v>278</v>
      </c>
      <c r="B36" s="53">
        <v>616799.75</v>
      </c>
      <c r="E36" s="24"/>
      <c r="F36" s="27"/>
      <c r="G36" s="69"/>
      <c r="H36" s="63"/>
    </row>
    <row r="37" spans="1:8" s="54" customFormat="1" ht="12.75" x14ac:dyDescent="0.2">
      <c r="A37" s="52" t="s">
        <v>102</v>
      </c>
      <c r="B37" s="53">
        <v>0</v>
      </c>
      <c r="E37" s="24"/>
      <c r="F37" s="27"/>
      <c r="G37" s="69"/>
      <c r="H37" s="63"/>
    </row>
    <row r="38" spans="1:8" s="54" customFormat="1" ht="12.75" x14ac:dyDescent="0.2">
      <c r="A38" s="52" t="s">
        <v>279</v>
      </c>
      <c r="B38" s="53">
        <v>735283.98</v>
      </c>
      <c r="E38" s="24"/>
      <c r="F38" s="27"/>
      <c r="G38" s="69"/>
      <c r="H38" s="63"/>
    </row>
    <row r="39" spans="1:8" s="54" customFormat="1" ht="12.75" x14ac:dyDescent="0.2">
      <c r="A39" s="52" t="s">
        <v>280</v>
      </c>
      <c r="B39" s="75">
        <v>0</v>
      </c>
      <c r="E39" s="24"/>
      <c r="F39" s="27"/>
      <c r="G39" s="69"/>
      <c r="H39" s="63"/>
    </row>
    <row r="40" spans="1:8" s="54" customFormat="1" ht="12.75" x14ac:dyDescent="0.2">
      <c r="A40" s="56" t="s">
        <v>281</v>
      </c>
      <c r="B40" s="75">
        <v>0</v>
      </c>
      <c r="E40" s="24"/>
      <c r="F40" s="27"/>
      <c r="G40" s="69"/>
      <c r="H40" s="63"/>
    </row>
    <row r="41" spans="1:8" s="54" customFormat="1" ht="12.75" x14ac:dyDescent="0.2">
      <c r="A41" s="52" t="s">
        <v>302</v>
      </c>
      <c r="B41" s="53">
        <v>196166.83</v>
      </c>
      <c r="E41" s="24"/>
      <c r="F41" s="27"/>
      <c r="G41" s="69"/>
      <c r="H41" s="63"/>
    </row>
    <row r="42" spans="1:8" s="54" customFormat="1" ht="25.5" x14ac:dyDescent="0.2">
      <c r="A42" s="52" t="s">
        <v>304</v>
      </c>
      <c r="B42" s="53">
        <v>2443668.5699999998</v>
      </c>
      <c r="E42" s="24"/>
      <c r="F42" s="27"/>
      <c r="G42" s="69"/>
      <c r="H42" s="63"/>
    </row>
    <row r="43" spans="1:8" s="54" customFormat="1" ht="12.75" x14ac:dyDescent="0.25">
      <c r="A43" s="58" t="s">
        <v>115</v>
      </c>
      <c r="B43" s="55">
        <v>52503.100000000006</v>
      </c>
      <c r="E43" s="24"/>
      <c r="F43" s="27"/>
      <c r="G43" s="67"/>
    </row>
    <row r="44" spans="1:8" s="54" customFormat="1" ht="12.75" x14ac:dyDescent="0.2">
      <c r="A44" s="58" t="s">
        <v>127</v>
      </c>
      <c r="B44" s="55">
        <v>84665.95</v>
      </c>
      <c r="F44" s="66"/>
      <c r="G44" s="67"/>
      <c r="H44" s="63"/>
    </row>
    <row r="45" spans="1:8" s="54" customFormat="1" ht="12.75" x14ac:dyDescent="0.2">
      <c r="A45" s="52" t="s">
        <v>305</v>
      </c>
      <c r="B45" s="53">
        <v>1113810.19</v>
      </c>
      <c r="E45" s="24"/>
      <c r="F45" s="27"/>
      <c r="H45" s="63"/>
    </row>
    <row r="46" spans="1:8" s="54" customFormat="1" ht="12.75" x14ac:dyDescent="0.2">
      <c r="A46" s="58" t="s">
        <v>306</v>
      </c>
      <c r="B46" s="55">
        <v>105763.51</v>
      </c>
      <c r="F46" s="27"/>
      <c r="G46" s="67"/>
      <c r="H46" s="63"/>
    </row>
    <row r="47" spans="1:8" s="54" customFormat="1" ht="12.75" x14ac:dyDescent="0.2">
      <c r="A47" s="52" t="s">
        <v>307</v>
      </c>
      <c r="B47" s="53">
        <v>73017</v>
      </c>
      <c r="E47" s="24"/>
      <c r="F47" s="27"/>
      <c r="G47" s="69"/>
      <c r="H47" s="63"/>
    </row>
    <row r="48" spans="1:8" s="54" customFormat="1" ht="12.75" x14ac:dyDescent="0.2">
      <c r="A48" s="56" t="s">
        <v>308</v>
      </c>
      <c r="B48" s="57">
        <v>0</v>
      </c>
      <c r="E48" s="24"/>
      <c r="F48" s="27"/>
      <c r="G48" s="67"/>
      <c r="H48" s="63"/>
    </row>
    <row r="49" spans="1:8" s="54" customFormat="1" ht="12.75" x14ac:dyDescent="0.2">
      <c r="A49" s="52" t="s">
        <v>309</v>
      </c>
      <c r="B49" s="53">
        <v>0</v>
      </c>
      <c r="E49" s="24"/>
      <c r="F49" s="27"/>
      <c r="G49" s="69"/>
      <c r="H49" s="63"/>
    </row>
    <row r="50" spans="1:8" s="54" customFormat="1" ht="12.75" x14ac:dyDescent="0.2">
      <c r="A50" s="56" t="s">
        <v>310</v>
      </c>
      <c r="B50" s="75">
        <v>0</v>
      </c>
      <c r="E50" s="24"/>
      <c r="F50" s="66"/>
      <c r="G50" s="69"/>
      <c r="H50" s="63"/>
    </row>
    <row r="51" spans="1:8" s="54" customFormat="1" ht="25.5" x14ac:dyDescent="0.2">
      <c r="A51" s="52" t="s">
        <v>311</v>
      </c>
      <c r="B51" s="75">
        <v>0</v>
      </c>
      <c r="E51" s="24"/>
      <c r="F51" s="66"/>
      <c r="G51" s="69"/>
      <c r="H51" s="63"/>
    </row>
    <row r="52" spans="1:8" ht="15" x14ac:dyDescent="0.25">
      <c r="A52" s="9" t="s">
        <v>126</v>
      </c>
      <c r="B52" s="18">
        <v>8435126.9000000004</v>
      </c>
      <c r="E52" s="24"/>
      <c r="F52" s="27"/>
      <c r="G52" s="35"/>
      <c r="H52"/>
    </row>
    <row r="53" spans="1:8" ht="4.5" customHeight="1" x14ac:dyDescent="0.25">
      <c r="B53" s="2"/>
      <c r="E53" s="31"/>
      <c r="F53" s="39"/>
      <c r="G53" s="35"/>
    </row>
    <row r="54" spans="1:8" x14ac:dyDescent="0.25">
      <c r="A54" s="9" t="s">
        <v>116</v>
      </c>
      <c r="B54" s="18">
        <v>1874010.3000000007</v>
      </c>
      <c r="E54" s="31"/>
      <c r="F54" s="39"/>
      <c r="G54" s="35"/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1">
    <pageSetUpPr fitToPage="1"/>
  </sheetPr>
  <dimension ref="A1:H54"/>
  <sheetViews>
    <sheetView zoomScaleNormal="100" workbookViewId="0">
      <pane ySplit="3" topLeftCell="A43" activePane="bottomLeft" state="frozen"/>
      <selection activeCell="B38" sqref="B38"/>
      <selection pane="bottomLeft" activeCell="B38" sqref="B38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7" t="s">
        <v>312</v>
      </c>
      <c r="B1" s="157"/>
      <c r="C1" s="157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161" t="s">
        <v>56</v>
      </c>
      <c r="B3" s="161"/>
      <c r="C3" s="161"/>
      <c r="D3" s="15"/>
      <c r="E3" s="1" t="s">
        <v>91</v>
      </c>
      <c r="F3" s="12"/>
    </row>
    <row r="4" spans="1:8" ht="6" customHeight="1" x14ac:dyDescent="0.25"/>
    <row r="5" spans="1:8" x14ac:dyDescent="0.25">
      <c r="A5" s="155" t="s">
        <v>103</v>
      </c>
      <c r="B5" s="159" t="s">
        <v>123</v>
      </c>
      <c r="C5" s="160"/>
      <c r="E5" s="5"/>
      <c r="F5" s="6"/>
    </row>
    <row r="6" spans="1:8" x14ac:dyDescent="0.25">
      <c r="A6" s="156"/>
      <c r="B6" s="16" t="s">
        <v>97</v>
      </c>
      <c r="C6" s="16" t="s">
        <v>98</v>
      </c>
      <c r="E6" s="5"/>
      <c r="F6" s="6"/>
    </row>
    <row r="7" spans="1:8" s="54" customFormat="1" ht="12.75" x14ac:dyDescent="0.2">
      <c r="A7" s="52" t="s">
        <v>117</v>
      </c>
      <c r="B7" s="53">
        <v>810620.73</v>
      </c>
      <c r="C7" s="59">
        <v>870569.43</v>
      </c>
      <c r="E7" s="24"/>
      <c r="F7" s="27"/>
      <c r="G7" s="27"/>
      <c r="H7" s="63"/>
    </row>
    <row r="8" spans="1:8" s="54" customFormat="1" ht="25.5" x14ac:dyDescent="0.2">
      <c r="A8" s="52" t="s">
        <v>106</v>
      </c>
      <c r="B8" s="53">
        <v>250535.55</v>
      </c>
      <c r="C8" s="59">
        <v>255992.1</v>
      </c>
      <c r="E8" s="24"/>
      <c r="F8" s="24"/>
      <c r="G8" s="24"/>
      <c r="H8" s="63"/>
    </row>
    <row r="9" spans="1:8" s="54" customFormat="1" ht="12.75" x14ac:dyDescent="0.25">
      <c r="A9" s="52" t="s">
        <v>118</v>
      </c>
      <c r="B9" s="59">
        <v>632303.59</v>
      </c>
      <c r="C9" s="59">
        <v>646387.88</v>
      </c>
      <c r="E9" s="24"/>
      <c r="F9" s="27"/>
      <c r="G9" s="27"/>
    </row>
    <row r="10" spans="1:8" s="54" customFormat="1" ht="25.5" x14ac:dyDescent="0.2">
      <c r="A10" s="52" t="s">
        <v>113</v>
      </c>
      <c r="B10" s="53">
        <v>220039.22</v>
      </c>
      <c r="C10" s="59">
        <v>222392.86</v>
      </c>
      <c r="E10" s="24"/>
      <c r="F10" s="27"/>
      <c r="G10" s="27"/>
      <c r="H10" s="63"/>
    </row>
    <row r="11" spans="1:8" s="54" customFormat="1" ht="12.75" x14ac:dyDescent="0.2">
      <c r="A11" s="52" t="s">
        <v>104</v>
      </c>
      <c r="B11" s="75">
        <v>0</v>
      </c>
      <c r="C11" s="59">
        <v>0</v>
      </c>
      <c r="E11" s="24"/>
      <c r="F11" s="24"/>
      <c r="G11" s="24"/>
      <c r="H11" s="63"/>
    </row>
    <row r="12" spans="1:8" s="54" customFormat="1" ht="12.75" x14ac:dyDescent="0.2">
      <c r="A12" s="52" t="s">
        <v>100</v>
      </c>
      <c r="B12" s="53">
        <v>33775.81</v>
      </c>
      <c r="C12" s="59">
        <v>34812.75</v>
      </c>
      <c r="E12" s="24"/>
      <c r="F12" s="27"/>
      <c r="G12" s="27"/>
      <c r="H12" s="63"/>
    </row>
    <row r="13" spans="1:8" s="54" customFormat="1" ht="12.75" x14ac:dyDescent="0.2">
      <c r="A13" s="52" t="s">
        <v>101</v>
      </c>
      <c r="B13" s="53">
        <v>41455.69</v>
      </c>
      <c r="C13" s="59">
        <v>42514.07</v>
      </c>
      <c r="E13" s="24"/>
      <c r="F13" s="27"/>
      <c r="G13" s="27"/>
      <c r="H13" s="63"/>
    </row>
    <row r="14" spans="1:8" s="54" customFormat="1" ht="12.75" x14ac:dyDescent="0.2">
      <c r="A14" s="52" t="s">
        <v>105</v>
      </c>
      <c r="B14" s="53">
        <v>649000.63</v>
      </c>
      <c r="C14" s="59">
        <v>650028.53</v>
      </c>
      <c r="E14" s="24"/>
      <c r="F14" s="27"/>
      <c r="G14" s="27"/>
      <c r="H14" s="63"/>
    </row>
    <row r="15" spans="1:8" s="54" customFormat="1" ht="12.75" x14ac:dyDescent="0.25">
      <c r="A15" s="52" t="s">
        <v>119</v>
      </c>
      <c r="B15" s="59">
        <v>0</v>
      </c>
      <c r="C15" s="59">
        <v>0</v>
      </c>
      <c r="E15" s="24"/>
      <c r="F15" s="24"/>
      <c r="G15" s="24"/>
    </row>
    <row r="16" spans="1:8" s="54" customFormat="1" ht="12.75" x14ac:dyDescent="0.25">
      <c r="A16" s="52" t="s">
        <v>107</v>
      </c>
      <c r="B16" s="59">
        <v>388921.19</v>
      </c>
      <c r="C16" s="59">
        <v>391963.5</v>
      </c>
      <c r="E16" s="24"/>
      <c r="F16" s="27"/>
      <c r="G16" s="27"/>
    </row>
    <row r="17" spans="1:8" s="54" customFormat="1" ht="12.75" x14ac:dyDescent="0.25">
      <c r="A17" s="52" t="s">
        <v>120</v>
      </c>
      <c r="B17" s="75">
        <v>0</v>
      </c>
      <c r="C17" s="75">
        <v>0</v>
      </c>
      <c r="E17" s="24"/>
      <c r="F17" s="37"/>
      <c r="G17" s="37"/>
    </row>
    <row r="18" spans="1:8" s="54" customFormat="1" ht="12.75" x14ac:dyDescent="0.2">
      <c r="A18" s="52" t="s">
        <v>108</v>
      </c>
      <c r="B18" s="75">
        <v>0</v>
      </c>
      <c r="C18" s="75">
        <v>0</v>
      </c>
      <c r="E18" s="24"/>
      <c r="F18" s="24"/>
      <c r="G18" s="24"/>
      <c r="H18" s="63"/>
    </row>
    <row r="19" spans="1:8" s="54" customFormat="1" ht="12.75" x14ac:dyDescent="0.25">
      <c r="A19" s="52" t="s">
        <v>303</v>
      </c>
      <c r="B19" s="59">
        <v>227526.73</v>
      </c>
      <c r="C19" s="59">
        <v>241122.02</v>
      </c>
      <c r="E19" s="24"/>
      <c r="F19" s="27"/>
      <c r="G19" s="27"/>
    </row>
    <row r="20" spans="1:8" s="54" customFormat="1" ht="12.75" x14ac:dyDescent="0.25">
      <c r="A20" s="52" t="s">
        <v>121</v>
      </c>
      <c r="B20" s="75">
        <v>0</v>
      </c>
      <c r="C20" s="59">
        <v>0</v>
      </c>
      <c r="E20" s="24"/>
      <c r="F20" s="24"/>
      <c r="G20" s="24"/>
    </row>
    <row r="21" spans="1:8" s="54" customFormat="1" ht="25.5" x14ac:dyDescent="0.25">
      <c r="A21" s="52" t="s">
        <v>109</v>
      </c>
      <c r="B21" s="53">
        <v>885511.82</v>
      </c>
      <c r="C21" s="59">
        <v>910157.48</v>
      </c>
      <c r="E21" s="24"/>
      <c r="F21" s="24"/>
      <c r="G21" s="24"/>
    </row>
    <row r="22" spans="1:8" s="54" customFormat="1" ht="25.5" x14ac:dyDescent="0.25">
      <c r="A22" s="52" t="s">
        <v>110</v>
      </c>
      <c r="B22" s="53">
        <v>3687793.24</v>
      </c>
      <c r="C22" s="59">
        <v>3708442.94</v>
      </c>
      <c r="E22" s="24"/>
      <c r="F22" s="24"/>
      <c r="G22" s="24"/>
    </row>
    <row r="23" spans="1:8" s="54" customFormat="1" ht="12.75" x14ac:dyDescent="0.25">
      <c r="A23" s="52" t="s">
        <v>111</v>
      </c>
      <c r="B23" s="59">
        <v>66560.289999999994</v>
      </c>
      <c r="C23" s="59">
        <v>68203.600000000006</v>
      </c>
      <c r="E23" s="24"/>
      <c r="F23" s="37"/>
      <c r="G23" s="37"/>
    </row>
    <row r="24" spans="1:8" s="54" customFormat="1" ht="12.75" x14ac:dyDescent="0.2">
      <c r="A24" s="52" t="s">
        <v>112</v>
      </c>
      <c r="B24" s="59">
        <v>122256.91</v>
      </c>
      <c r="C24" s="59">
        <v>117582.06</v>
      </c>
      <c r="E24" s="24"/>
      <c r="F24" s="37"/>
      <c r="G24" s="37"/>
      <c r="H24" s="63"/>
    </row>
    <row r="25" spans="1:8" s="54" customFormat="1" ht="12.75" x14ac:dyDescent="0.2">
      <c r="A25" s="52" t="s">
        <v>313</v>
      </c>
      <c r="B25" s="53">
        <v>10480.85</v>
      </c>
      <c r="C25" s="59">
        <v>10480.85</v>
      </c>
      <c r="E25" s="24"/>
      <c r="F25" s="64"/>
      <c r="G25" s="64"/>
      <c r="H25" s="63"/>
    </row>
    <row r="26" spans="1:8" s="54" customFormat="1" ht="12.75" x14ac:dyDescent="0.2">
      <c r="A26" s="52" t="s">
        <v>314</v>
      </c>
      <c r="B26" s="53">
        <v>109440</v>
      </c>
      <c r="C26" s="59">
        <v>109440</v>
      </c>
      <c r="E26" s="24"/>
      <c r="F26" s="65"/>
      <c r="G26" s="65"/>
      <c r="H26" s="63"/>
    </row>
    <row r="27" spans="1:8" x14ac:dyDescent="0.25">
      <c r="A27" s="9" t="s">
        <v>122</v>
      </c>
      <c r="B27" s="19">
        <v>8136222.25</v>
      </c>
      <c r="C27" s="19">
        <v>8280090.0699999994</v>
      </c>
      <c r="E27" s="25"/>
      <c r="F27" s="38"/>
      <c r="G27" s="38"/>
    </row>
    <row r="28" spans="1:8" ht="15" x14ac:dyDescent="0.25">
      <c r="B28" s="10"/>
      <c r="C28" s="54"/>
    </row>
    <row r="29" spans="1:8" x14ac:dyDescent="0.25">
      <c r="A29" s="16" t="s">
        <v>103</v>
      </c>
      <c r="B29" s="17" t="s">
        <v>124</v>
      </c>
      <c r="C29" s="67"/>
    </row>
    <row r="30" spans="1:8" s="54" customFormat="1" ht="12.75" x14ac:dyDescent="0.2">
      <c r="A30" s="52" t="s">
        <v>117</v>
      </c>
      <c r="B30" s="53">
        <v>860997.77969999996</v>
      </c>
      <c r="C30" s="67"/>
      <c r="E30" s="24"/>
      <c r="F30" s="62"/>
      <c r="G30" s="63"/>
      <c r="H30" s="63"/>
    </row>
    <row r="31" spans="1:8" s="54" customFormat="1" ht="12.75" x14ac:dyDescent="0.2">
      <c r="A31" s="52" t="s">
        <v>125</v>
      </c>
      <c r="B31" s="53">
        <v>240341</v>
      </c>
      <c r="E31" s="24"/>
      <c r="F31" s="27"/>
      <c r="G31" s="63"/>
      <c r="H31" s="63"/>
    </row>
    <row r="32" spans="1:8" s="54" customFormat="1" ht="25.5" x14ac:dyDescent="0.2">
      <c r="A32" s="52" t="s">
        <v>99</v>
      </c>
      <c r="B32" s="53">
        <v>218966.04</v>
      </c>
      <c r="E32" s="24"/>
      <c r="F32" s="37"/>
      <c r="G32" s="63"/>
      <c r="H32" s="63"/>
    </row>
    <row r="33" spans="1:8" s="54" customFormat="1" ht="12.75" x14ac:dyDescent="0.2">
      <c r="A33" s="52" t="s">
        <v>114</v>
      </c>
      <c r="B33" s="75">
        <v>0</v>
      </c>
      <c r="E33" s="24"/>
      <c r="F33" s="37"/>
      <c r="G33" s="63"/>
      <c r="H33" s="63"/>
    </row>
    <row r="34" spans="1:8" s="54" customFormat="1" ht="12.75" x14ac:dyDescent="0.2">
      <c r="A34" s="52" t="s">
        <v>276</v>
      </c>
      <c r="B34" s="53">
        <v>33611.040000000001</v>
      </c>
      <c r="E34" s="24"/>
      <c r="F34" s="37"/>
      <c r="G34" s="63"/>
      <c r="H34" s="63"/>
    </row>
    <row r="35" spans="1:8" s="54" customFormat="1" ht="12.75" x14ac:dyDescent="0.2">
      <c r="A35" s="52" t="s">
        <v>277</v>
      </c>
      <c r="B35" s="53">
        <v>103919.52</v>
      </c>
      <c r="E35" s="24"/>
      <c r="F35" s="27"/>
      <c r="G35" s="63"/>
      <c r="H35" s="63"/>
    </row>
    <row r="36" spans="1:8" s="54" customFormat="1" ht="12.75" x14ac:dyDescent="0.2">
      <c r="A36" s="52" t="s">
        <v>278</v>
      </c>
      <c r="B36" s="53">
        <v>606790.02</v>
      </c>
      <c r="E36" s="24"/>
      <c r="F36" s="27"/>
      <c r="G36" s="63"/>
      <c r="H36" s="63"/>
    </row>
    <row r="37" spans="1:8" s="54" customFormat="1" ht="12.75" x14ac:dyDescent="0.2">
      <c r="A37" s="52" t="s">
        <v>102</v>
      </c>
      <c r="B37" s="53">
        <v>0</v>
      </c>
      <c r="E37" s="24"/>
      <c r="F37" s="24"/>
      <c r="G37" s="63"/>
      <c r="H37" s="63"/>
    </row>
    <row r="38" spans="1:8" s="54" customFormat="1" ht="12.75" x14ac:dyDescent="0.2">
      <c r="A38" s="52" t="s">
        <v>279</v>
      </c>
      <c r="B38" s="53">
        <v>387021.24</v>
      </c>
      <c r="E38" s="24"/>
      <c r="F38" s="37"/>
      <c r="G38" s="63"/>
      <c r="H38" s="63"/>
    </row>
    <row r="39" spans="1:8" s="54" customFormat="1" ht="12.75" x14ac:dyDescent="0.2">
      <c r="A39" s="52" t="s">
        <v>280</v>
      </c>
      <c r="B39" s="75">
        <v>0</v>
      </c>
      <c r="E39" s="24"/>
      <c r="F39" s="24"/>
      <c r="G39" s="63"/>
      <c r="H39" s="63"/>
    </row>
    <row r="40" spans="1:8" s="54" customFormat="1" ht="12.75" x14ac:dyDescent="0.2">
      <c r="A40" s="56" t="s">
        <v>281</v>
      </c>
      <c r="B40" s="75">
        <v>0</v>
      </c>
      <c r="E40" s="24"/>
      <c r="F40" s="24"/>
      <c r="G40" s="63"/>
      <c r="H40" s="63"/>
    </row>
    <row r="41" spans="1:8" s="54" customFormat="1" ht="12.75" x14ac:dyDescent="0.2">
      <c r="A41" s="52" t="s">
        <v>302</v>
      </c>
      <c r="B41" s="53">
        <v>226430.4</v>
      </c>
      <c r="E41" s="24"/>
      <c r="F41" s="24"/>
      <c r="G41" s="63"/>
      <c r="H41" s="63"/>
    </row>
    <row r="42" spans="1:8" s="54" customFormat="1" ht="25.5" x14ac:dyDescent="0.2">
      <c r="A42" s="52" t="s">
        <v>304</v>
      </c>
      <c r="B42" s="53">
        <v>949132.97</v>
      </c>
      <c r="E42" s="24"/>
      <c r="F42" s="24"/>
      <c r="G42" s="63"/>
      <c r="H42" s="63"/>
    </row>
    <row r="43" spans="1:8" s="54" customFormat="1" ht="12.75" x14ac:dyDescent="0.25">
      <c r="A43" s="58" t="s">
        <v>115</v>
      </c>
      <c r="B43" s="55">
        <v>52881.880000000005</v>
      </c>
      <c r="E43" s="24"/>
      <c r="F43" s="24"/>
    </row>
    <row r="44" spans="1:8" s="54" customFormat="1" ht="12.75" x14ac:dyDescent="0.2">
      <c r="A44" s="58" t="s">
        <v>127</v>
      </c>
      <c r="B44" s="55">
        <v>85555.58</v>
      </c>
      <c r="F44" s="64"/>
      <c r="H44" s="63"/>
    </row>
    <row r="45" spans="1:8" s="54" customFormat="1" ht="12.75" x14ac:dyDescent="0.2">
      <c r="A45" s="52" t="s">
        <v>305</v>
      </c>
      <c r="B45" s="53">
        <v>3558219.46</v>
      </c>
      <c r="E45" s="24"/>
      <c r="F45" s="24"/>
      <c r="H45" s="63"/>
    </row>
    <row r="46" spans="1:8" s="54" customFormat="1" ht="12.75" x14ac:dyDescent="0.2">
      <c r="A46" s="58" t="s">
        <v>306</v>
      </c>
      <c r="B46" s="55">
        <v>112098.09</v>
      </c>
      <c r="F46" s="24"/>
      <c r="G46" s="63"/>
      <c r="H46" s="63"/>
    </row>
    <row r="47" spans="1:8" s="54" customFormat="1" ht="12.75" x14ac:dyDescent="0.2">
      <c r="A47" s="52" t="s">
        <v>307</v>
      </c>
      <c r="B47" s="53">
        <v>149072.76</v>
      </c>
      <c r="E47" s="24"/>
      <c r="F47" s="24"/>
      <c r="G47" s="63"/>
      <c r="H47" s="63"/>
    </row>
    <row r="48" spans="1:8" s="54" customFormat="1" ht="12.75" x14ac:dyDescent="0.2">
      <c r="A48" s="56" t="s">
        <v>308</v>
      </c>
      <c r="B48" s="57">
        <v>0</v>
      </c>
      <c r="E48" s="24"/>
      <c r="F48" s="24"/>
      <c r="H48" s="63"/>
    </row>
    <row r="49" spans="1:8" s="54" customFormat="1" ht="12.75" x14ac:dyDescent="0.2">
      <c r="A49" s="52" t="s">
        <v>309</v>
      </c>
      <c r="B49" s="53">
        <v>0</v>
      </c>
      <c r="E49" s="24"/>
      <c r="F49" s="24"/>
      <c r="G49" s="63"/>
      <c r="H49" s="63"/>
    </row>
    <row r="50" spans="1:8" s="54" customFormat="1" ht="12.75" x14ac:dyDescent="0.2">
      <c r="A50" s="56" t="s">
        <v>310</v>
      </c>
      <c r="B50" s="53">
        <v>109440</v>
      </c>
      <c r="E50" s="24"/>
      <c r="F50" s="65"/>
      <c r="G50" s="63"/>
      <c r="H50" s="63"/>
    </row>
    <row r="51" spans="1:8" s="54" customFormat="1" ht="25.5" x14ac:dyDescent="0.2">
      <c r="A51" s="52" t="s">
        <v>311</v>
      </c>
      <c r="B51" s="75">
        <v>0</v>
      </c>
      <c r="E51" s="24"/>
      <c r="F51" s="24"/>
      <c r="H51" s="63"/>
    </row>
    <row r="52" spans="1:8" x14ac:dyDescent="0.25">
      <c r="A52" s="9" t="s">
        <v>126</v>
      </c>
      <c r="B52" s="18">
        <v>7443942.2297</v>
      </c>
      <c r="E52" s="31"/>
      <c r="F52" s="39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v>836147.84029999934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2">
    <pageSetUpPr fitToPage="1"/>
  </sheetPr>
  <dimension ref="A1:H54"/>
  <sheetViews>
    <sheetView zoomScaleNormal="100" workbookViewId="0">
      <pane ySplit="3" topLeftCell="A46" activePane="bottomLeft" state="frozen"/>
      <selection activeCell="B38" sqref="B38"/>
      <selection pane="bottomLeft" activeCell="B38" sqref="B38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7" t="s">
        <v>312</v>
      </c>
      <c r="B1" s="157"/>
      <c r="C1" s="157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161" t="s">
        <v>57</v>
      </c>
      <c r="B3" s="161"/>
      <c r="C3" s="161"/>
      <c r="D3" s="15"/>
      <c r="E3" s="1" t="s">
        <v>91</v>
      </c>
      <c r="F3" s="12"/>
    </row>
    <row r="4" spans="1:8" ht="6" customHeight="1" x14ac:dyDescent="0.25"/>
    <row r="5" spans="1:8" x14ac:dyDescent="0.25">
      <c r="A5" s="155" t="s">
        <v>103</v>
      </c>
      <c r="B5" s="159" t="s">
        <v>123</v>
      </c>
      <c r="C5" s="160"/>
      <c r="E5" s="5"/>
      <c r="F5" s="6"/>
    </row>
    <row r="6" spans="1:8" x14ac:dyDescent="0.25">
      <c r="A6" s="156"/>
      <c r="B6" s="16" t="s">
        <v>97</v>
      </c>
      <c r="C6" s="16" t="s">
        <v>98</v>
      </c>
      <c r="E6" s="5"/>
      <c r="F6" s="6"/>
    </row>
    <row r="7" spans="1:8" s="54" customFormat="1" ht="12.75" x14ac:dyDescent="0.2">
      <c r="A7" s="52" t="s">
        <v>117</v>
      </c>
      <c r="B7" s="53">
        <v>882729.04</v>
      </c>
      <c r="C7" s="59">
        <v>934668.22</v>
      </c>
      <c r="E7" s="24"/>
      <c r="F7" s="27"/>
      <c r="G7" s="27"/>
      <c r="H7" s="63"/>
    </row>
    <row r="8" spans="1:8" s="54" customFormat="1" ht="25.5" x14ac:dyDescent="0.2">
      <c r="A8" s="52" t="s">
        <v>106</v>
      </c>
      <c r="B8" s="53">
        <v>135350.72</v>
      </c>
      <c r="C8" s="59">
        <v>137501.39000000001</v>
      </c>
      <c r="E8" s="24"/>
      <c r="F8" s="24"/>
      <c r="G8" s="24"/>
      <c r="H8" s="63"/>
    </row>
    <row r="9" spans="1:8" s="54" customFormat="1" ht="12.75" x14ac:dyDescent="0.25">
      <c r="A9" s="52" t="s">
        <v>118</v>
      </c>
      <c r="B9" s="59">
        <v>688550.71</v>
      </c>
      <c r="C9" s="59">
        <v>698319.72</v>
      </c>
      <c r="E9" s="24"/>
      <c r="F9" s="27"/>
      <c r="G9" s="27"/>
    </row>
    <row r="10" spans="1:8" s="54" customFormat="1" ht="25.5" x14ac:dyDescent="0.2">
      <c r="A10" s="52" t="s">
        <v>113</v>
      </c>
      <c r="B10" s="53">
        <v>239610.42</v>
      </c>
      <c r="C10" s="59">
        <v>241220.24</v>
      </c>
      <c r="E10" s="24"/>
      <c r="F10" s="27"/>
      <c r="G10" s="27"/>
      <c r="H10" s="63"/>
    </row>
    <row r="11" spans="1:8" s="54" customFormat="1" ht="12.75" x14ac:dyDescent="0.2">
      <c r="A11" s="52" t="s">
        <v>104</v>
      </c>
      <c r="B11" s="53">
        <v>189310.99</v>
      </c>
      <c r="C11" s="59">
        <v>191312.42</v>
      </c>
      <c r="E11" s="24"/>
      <c r="F11" s="27"/>
      <c r="G11" s="27"/>
      <c r="H11" s="63"/>
    </row>
    <row r="12" spans="1:8" s="54" customFormat="1" ht="12.75" x14ac:dyDescent="0.2">
      <c r="A12" s="52" t="s">
        <v>100</v>
      </c>
      <c r="B12" s="53">
        <v>36781.440000000002</v>
      </c>
      <c r="C12" s="59">
        <v>37455.68</v>
      </c>
      <c r="E12" s="24"/>
      <c r="F12" s="27"/>
      <c r="G12" s="27"/>
      <c r="H12" s="63"/>
    </row>
    <row r="13" spans="1:8" s="54" customFormat="1" ht="12.75" x14ac:dyDescent="0.2">
      <c r="A13" s="52" t="s">
        <v>101</v>
      </c>
      <c r="B13" s="75">
        <v>0</v>
      </c>
      <c r="C13" s="75">
        <v>0</v>
      </c>
      <c r="E13" s="24"/>
      <c r="F13" s="24"/>
      <c r="G13" s="24"/>
      <c r="H13" s="63"/>
    </row>
    <row r="14" spans="1:8" s="54" customFormat="1" ht="12.75" x14ac:dyDescent="0.2">
      <c r="A14" s="52" t="s">
        <v>105</v>
      </c>
      <c r="B14" s="53">
        <v>452847.24</v>
      </c>
      <c r="C14" s="59">
        <v>460097.13</v>
      </c>
      <c r="E14" s="24"/>
      <c r="F14" s="27"/>
      <c r="G14" s="27"/>
      <c r="H14" s="63"/>
    </row>
    <row r="15" spans="1:8" s="54" customFormat="1" ht="12.75" x14ac:dyDescent="0.25">
      <c r="A15" s="52" t="s">
        <v>119</v>
      </c>
      <c r="B15" s="59">
        <v>6000</v>
      </c>
      <c r="C15" s="59">
        <v>5500</v>
      </c>
      <c r="E15" s="24"/>
      <c r="F15" s="27"/>
      <c r="G15" s="27"/>
    </row>
    <row r="16" spans="1:8" s="54" customFormat="1" ht="12.75" x14ac:dyDescent="0.25">
      <c r="A16" s="52" t="s">
        <v>107</v>
      </c>
      <c r="B16" s="59">
        <v>423518.09</v>
      </c>
      <c r="C16" s="59">
        <v>425976.93</v>
      </c>
      <c r="E16" s="24"/>
      <c r="F16" s="27"/>
      <c r="G16" s="27"/>
    </row>
    <row r="17" spans="1:8" s="54" customFormat="1" ht="12.75" x14ac:dyDescent="0.25">
      <c r="A17" s="52" t="s">
        <v>120</v>
      </c>
      <c r="B17" s="59">
        <v>107636.5</v>
      </c>
      <c r="C17" s="59">
        <v>108084.5</v>
      </c>
      <c r="E17" s="24"/>
      <c r="F17" s="37"/>
      <c r="G17" s="37"/>
    </row>
    <row r="18" spans="1:8" s="54" customFormat="1" ht="12.75" x14ac:dyDescent="0.2">
      <c r="A18" s="52" t="s">
        <v>108</v>
      </c>
      <c r="B18" s="75">
        <v>0</v>
      </c>
      <c r="C18" s="75">
        <v>0</v>
      </c>
      <c r="E18" s="24"/>
      <c r="F18" s="24"/>
      <c r="G18" s="24"/>
      <c r="H18" s="63"/>
    </row>
    <row r="19" spans="1:8" s="54" customFormat="1" ht="12.75" x14ac:dyDescent="0.25">
      <c r="A19" s="52" t="s">
        <v>303</v>
      </c>
      <c r="B19" s="59">
        <v>100872.29</v>
      </c>
      <c r="C19" s="59">
        <v>101321.86</v>
      </c>
      <c r="E19" s="24"/>
      <c r="F19" s="27"/>
      <c r="G19" s="27"/>
    </row>
    <row r="20" spans="1:8" s="54" customFormat="1" ht="12.75" x14ac:dyDescent="0.25">
      <c r="A20" s="52" t="s">
        <v>121</v>
      </c>
      <c r="B20" s="75">
        <v>0</v>
      </c>
      <c r="C20" s="59">
        <v>0</v>
      </c>
      <c r="E20" s="24"/>
      <c r="F20" s="24"/>
      <c r="G20" s="24"/>
    </row>
    <row r="21" spans="1:8" s="54" customFormat="1" ht="25.5" x14ac:dyDescent="0.25">
      <c r="A21" s="52" t="s">
        <v>109</v>
      </c>
      <c r="B21" s="53">
        <v>1216669.92</v>
      </c>
      <c r="C21" s="59">
        <v>1252248.3400000001</v>
      </c>
      <c r="E21" s="24"/>
      <c r="F21" s="24"/>
      <c r="G21" s="24"/>
    </row>
    <row r="22" spans="1:8" s="54" customFormat="1" ht="25.5" x14ac:dyDescent="0.25">
      <c r="A22" s="52" t="s">
        <v>110</v>
      </c>
      <c r="B22" s="53">
        <v>749223.41</v>
      </c>
      <c r="C22" s="59">
        <v>1607745.07</v>
      </c>
      <c r="E22" s="24"/>
      <c r="F22" s="24"/>
      <c r="G22" s="24"/>
    </row>
    <row r="23" spans="1:8" s="54" customFormat="1" ht="12.75" x14ac:dyDescent="0.25">
      <c r="A23" s="52" t="s">
        <v>111</v>
      </c>
      <c r="B23" s="59">
        <v>65989.710000000006</v>
      </c>
      <c r="C23" s="59">
        <v>67052.320000000007</v>
      </c>
      <c r="E23" s="24"/>
      <c r="F23" s="37"/>
      <c r="G23" s="37"/>
    </row>
    <row r="24" spans="1:8" s="54" customFormat="1" ht="12.75" x14ac:dyDescent="0.2">
      <c r="A24" s="52" t="s">
        <v>112</v>
      </c>
      <c r="B24" s="59">
        <v>73146.98</v>
      </c>
      <c r="C24" s="59">
        <v>89389.34</v>
      </c>
      <c r="E24" s="24"/>
      <c r="F24" s="37"/>
      <c r="G24" s="37"/>
      <c r="H24" s="63"/>
    </row>
    <row r="25" spans="1:8" s="54" customFormat="1" ht="12.75" x14ac:dyDescent="0.2">
      <c r="A25" s="52" t="s">
        <v>313</v>
      </c>
      <c r="B25" s="53">
        <v>75225.100000000006</v>
      </c>
      <c r="C25" s="59">
        <v>73046.2</v>
      </c>
      <c r="E25" s="24"/>
      <c r="F25" s="64"/>
      <c r="G25" s="64"/>
      <c r="H25" s="63"/>
    </row>
    <row r="26" spans="1:8" s="54" customFormat="1" ht="12.75" x14ac:dyDescent="0.2">
      <c r="A26" s="52" t="s">
        <v>314</v>
      </c>
      <c r="B26" s="53">
        <v>0</v>
      </c>
      <c r="C26" s="59">
        <v>0</v>
      </c>
      <c r="E26" s="24"/>
      <c r="F26" s="65"/>
      <c r="G26" s="65"/>
      <c r="H26" s="63"/>
    </row>
    <row r="27" spans="1:8" x14ac:dyDescent="0.25">
      <c r="A27" s="9" t="s">
        <v>122</v>
      </c>
      <c r="B27" s="19">
        <v>5443462.5599999996</v>
      </c>
      <c r="C27" s="19">
        <v>6430939.3600000003</v>
      </c>
      <c r="E27" s="25"/>
      <c r="F27" s="38"/>
      <c r="G27" s="38"/>
    </row>
    <row r="28" spans="1:8" ht="15" x14ac:dyDescent="0.25">
      <c r="B28" s="10"/>
      <c r="C28" s="54"/>
    </row>
    <row r="29" spans="1:8" x14ac:dyDescent="0.25">
      <c r="A29" s="16" t="s">
        <v>103</v>
      </c>
      <c r="B29" s="17" t="s">
        <v>124</v>
      </c>
      <c r="C29" s="67"/>
    </row>
    <row r="30" spans="1:8" s="54" customFormat="1" ht="12.75" x14ac:dyDescent="0.2">
      <c r="A30" s="52" t="s">
        <v>117</v>
      </c>
      <c r="B30" s="53">
        <v>882552.96</v>
      </c>
      <c r="C30" s="67"/>
      <c r="E30" s="24"/>
      <c r="F30" s="62"/>
      <c r="G30" s="63"/>
      <c r="H30" s="63"/>
    </row>
    <row r="31" spans="1:8" s="54" customFormat="1" ht="12.75" x14ac:dyDescent="0.2">
      <c r="A31" s="52" t="s">
        <v>125</v>
      </c>
      <c r="B31" s="53">
        <v>260705</v>
      </c>
      <c r="E31" s="24"/>
      <c r="F31" s="27"/>
      <c r="G31" s="63"/>
      <c r="H31" s="63"/>
    </row>
    <row r="32" spans="1:8" s="54" customFormat="1" ht="25.5" x14ac:dyDescent="0.2">
      <c r="A32" s="52" t="s">
        <v>99</v>
      </c>
      <c r="B32" s="53">
        <v>239565.54</v>
      </c>
      <c r="E32" s="24"/>
      <c r="F32" s="37"/>
      <c r="G32" s="63"/>
      <c r="H32" s="63"/>
    </row>
    <row r="33" spans="1:8" s="54" customFormat="1" ht="12.75" x14ac:dyDescent="0.2">
      <c r="A33" s="52" t="s">
        <v>114</v>
      </c>
      <c r="B33" s="53">
        <v>189273</v>
      </c>
      <c r="E33" s="24"/>
      <c r="F33" s="37"/>
      <c r="G33" s="63"/>
      <c r="H33" s="63"/>
    </row>
    <row r="34" spans="1:8" s="54" customFormat="1" ht="12.75" x14ac:dyDescent="0.2">
      <c r="A34" s="52" t="s">
        <v>276</v>
      </c>
      <c r="B34" s="53">
        <v>36773.040000000001</v>
      </c>
      <c r="E34" s="24"/>
      <c r="F34" s="37"/>
      <c r="G34" s="63"/>
      <c r="H34" s="63"/>
    </row>
    <row r="35" spans="1:8" s="54" customFormat="1" ht="12.75" x14ac:dyDescent="0.2">
      <c r="A35" s="52" t="s">
        <v>277</v>
      </c>
      <c r="B35" s="75">
        <v>0</v>
      </c>
      <c r="E35" s="24"/>
      <c r="F35" s="24"/>
      <c r="G35" s="63"/>
      <c r="H35" s="63"/>
    </row>
    <row r="36" spans="1:8" s="54" customFormat="1" ht="12.75" x14ac:dyDescent="0.2">
      <c r="A36" s="52" t="s">
        <v>278</v>
      </c>
      <c r="B36" s="53">
        <v>425093.05</v>
      </c>
      <c r="E36" s="24"/>
      <c r="F36" s="27"/>
      <c r="G36" s="63"/>
      <c r="H36" s="63"/>
    </row>
    <row r="37" spans="1:8" s="54" customFormat="1" ht="12.75" x14ac:dyDescent="0.2">
      <c r="A37" s="52" t="s">
        <v>102</v>
      </c>
      <c r="B37" s="53">
        <v>0</v>
      </c>
      <c r="E37" s="24"/>
      <c r="F37" s="27"/>
      <c r="G37" s="63"/>
      <c r="H37" s="63"/>
    </row>
    <row r="38" spans="1:8" s="54" customFormat="1" ht="12.75" x14ac:dyDescent="0.2">
      <c r="A38" s="52" t="s">
        <v>279</v>
      </c>
      <c r="B38" s="53">
        <v>423430.74</v>
      </c>
      <c r="E38" s="24"/>
      <c r="F38" s="37"/>
      <c r="G38" s="63"/>
      <c r="H38" s="63"/>
    </row>
    <row r="39" spans="1:8" s="54" customFormat="1" ht="12.75" x14ac:dyDescent="0.2">
      <c r="A39" s="52" t="s">
        <v>280</v>
      </c>
      <c r="B39" s="53">
        <v>107636.5</v>
      </c>
      <c r="E39" s="24"/>
      <c r="F39" s="27"/>
      <c r="G39" s="63"/>
      <c r="H39" s="63"/>
    </row>
    <row r="40" spans="1:8" s="54" customFormat="1" ht="12.75" x14ac:dyDescent="0.2">
      <c r="A40" s="56" t="s">
        <v>281</v>
      </c>
      <c r="B40" s="75">
        <v>0</v>
      </c>
      <c r="E40" s="24"/>
      <c r="F40" s="24"/>
      <c r="G40" s="63"/>
      <c r="H40" s="63"/>
    </row>
    <row r="41" spans="1:8" s="54" customFormat="1" ht="12.75" x14ac:dyDescent="0.2">
      <c r="A41" s="52" t="s">
        <v>302</v>
      </c>
      <c r="B41" s="53">
        <v>101477.18</v>
      </c>
      <c r="E41" s="24"/>
      <c r="F41" s="24"/>
      <c r="G41" s="63"/>
      <c r="H41" s="63"/>
    </row>
    <row r="42" spans="1:8" s="54" customFormat="1" ht="25.5" x14ac:dyDescent="0.2">
      <c r="A42" s="52" t="s">
        <v>304</v>
      </c>
      <c r="B42" s="53">
        <v>1346552.45</v>
      </c>
      <c r="E42" s="24"/>
      <c r="F42" s="24"/>
      <c r="G42" s="63"/>
      <c r="H42" s="63"/>
    </row>
    <row r="43" spans="1:8" s="54" customFormat="1" ht="12.75" x14ac:dyDescent="0.25">
      <c r="A43" s="58" t="s">
        <v>115</v>
      </c>
      <c r="B43" s="55">
        <v>28639.32</v>
      </c>
      <c r="E43" s="24"/>
      <c r="F43" s="24"/>
    </row>
    <row r="44" spans="1:8" s="54" customFormat="1" ht="12.75" x14ac:dyDescent="0.2">
      <c r="A44" s="58" t="s">
        <v>127</v>
      </c>
      <c r="B44" s="55">
        <v>46241.11</v>
      </c>
      <c r="F44" s="64"/>
      <c r="H44" s="63"/>
    </row>
    <row r="45" spans="1:8" s="54" customFormat="1" ht="12.75" x14ac:dyDescent="0.2">
      <c r="A45" s="52" t="s">
        <v>305</v>
      </c>
      <c r="B45" s="53">
        <v>819155.57</v>
      </c>
      <c r="E45" s="24"/>
      <c r="F45" s="24"/>
      <c r="H45" s="63"/>
    </row>
    <row r="46" spans="1:8" s="54" customFormat="1" ht="12.75" x14ac:dyDescent="0.2">
      <c r="A46" s="58" t="s">
        <v>306</v>
      </c>
      <c r="B46" s="55">
        <v>59726.12</v>
      </c>
      <c r="F46" s="24"/>
      <c r="G46" s="63"/>
      <c r="H46" s="63"/>
    </row>
    <row r="47" spans="1:8" s="54" customFormat="1" ht="12.75" x14ac:dyDescent="0.2">
      <c r="A47" s="52" t="s">
        <v>307</v>
      </c>
      <c r="B47" s="53">
        <v>80076.600000000006</v>
      </c>
      <c r="E47" s="24"/>
      <c r="F47" s="24"/>
      <c r="G47" s="63"/>
      <c r="H47" s="63"/>
    </row>
    <row r="48" spans="1:8" s="54" customFormat="1" ht="12.75" x14ac:dyDescent="0.2">
      <c r="A48" s="56" t="s">
        <v>308</v>
      </c>
      <c r="B48" s="57">
        <v>0</v>
      </c>
      <c r="E48" s="24"/>
      <c r="F48" s="24"/>
      <c r="H48" s="63"/>
    </row>
    <row r="49" spans="1:8" s="54" customFormat="1" ht="12.75" x14ac:dyDescent="0.2">
      <c r="A49" s="52" t="s">
        <v>309</v>
      </c>
      <c r="B49" s="53">
        <v>15705.78</v>
      </c>
      <c r="E49" s="24"/>
      <c r="F49" s="27"/>
      <c r="G49" s="63"/>
      <c r="H49" s="63"/>
    </row>
    <row r="50" spans="1:8" s="54" customFormat="1" ht="12.75" x14ac:dyDescent="0.2">
      <c r="A50" s="56" t="s">
        <v>310</v>
      </c>
      <c r="B50" s="53">
        <v>0</v>
      </c>
      <c r="E50" s="24"/>
      <c r="F50" s="65"/>
      <c r="G50" s="63"/>
      <c r="H50" s="63"/>
    </row>
    <row r="51" spans="1:8" s="54" customFormat="1" ht="25.5" x14ac:dyDescent="0.2">
      <c r="A51" s="52" t="s">
        <v>311</v>
      </c>
      <c r="B51" s="75">
        <v>0</v>
      </c>
      <c r="E51" s="24"/>
      <c r="F51" s="24"/>
      <c r="H51" s="63"/>
    </row>
    <row r="52" spans="1:8" x14ac:dyDescent="0.25">
      <c r="A52" s="9" t="s">
        <v>126</v>
      </c>
      <c r="B52" s="18">
        <v>4927997.4100000011</v>
      </c>
      <c r="E52" s="31"/>
      <c r="F52" s="39"/>
    </row>
    <row r="53" spans="1:8" ht="4.5" customHeight="1" x14ac:dyDescent="0.25">
      <c r="B53" s="2"/>
      <c r="E53" s="33"/>
      <c r="F53" s="40"/>
    </row>
    <row r="54" spans="1:8" x14ac:dyDescent="0.25">
      <c r="A54" s="9" t="s">
        <v>116</v>
      </c>
      <c r="B54" s="18">
        <v>1502941.9499999993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3">
    <pageSetUpPr fitToPage="1"/>
  </sheetPr>
  <dimension ref="A1:H54"/>
  <sheetViews>
    <sheetView zoomScaleNormal="100" workbookViewId="0">
      <pane ySplit="3" topLeftCell="A31" activePane="bottomLeft" state="frozen"/>
      <selection activeCell="B38" sqref="B38"/>
      <selection pane="bottomLeft" activeCell="B38" sqref="B38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7" t="s">
        <v>312</v>
      </c>
      <c r="B1" s="157"/>
      <c r="C1" s="157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161" t="s">
        <v>58</v>
      </c>
      <c r="B3" s="161"/>
      <c r="C3" s="161"/>
      <c r="D3" s="15"/>
      <c r="E3" s="1" t="s">
        <v>91</v>
      </c>
      <c r="F3" s="12"/>
    </row>
    <row r="4" spans="1:8" ht="6" customHeight="1" x14ac:dyDescent="0.25"/>
    <row r="5" spans="1:8" x14ac:dyDescent="0.25">
      <c r="A5" s="155" t="s">
        <v>103</v>
      </c>
      <c r="B5" s="159" t="s">
        <v>123</v>
      </c>
      <c r="C5" s="160"/>
      <c r="E5" s="5"/>
      <c r="F5" s="6"/>
    </row>
    <row r="6" spans="1:8" x14ac:dyDescent="0.25">
      <c r="A6" s="156"/>
      <c r="B6" s="16" t="s">
        <v>97</v>
      </c>
      <c r="C6" s="16" t="s">
        <v>98</v>
      </c>
      <c r="E6" s="5"/>
      <c r="F6" s="6"/>
    </row>
    <row r="7" spans="1:8" s="54" customFormat="1" ht="12.75" x14ac:dyDescent="0.2">
      <c r="A7" s="52" t="s">
        <v>117</v>
      </c>
      <c r="B7" s="53">
        <v>3545996.84</v>
      </c>
      <c r="C7" s="59">
        <v>3825426.06</v>
      </c>
      <c r="E7" s="24"/>
      <c r="F7" s="27"/>
      <c r="G7" s="27"/>
      <c r="H7" s="63"/>
    </row>
    <row r="8" spans="1:8" s="54" customFormat="1" ht="25.5" x14ac:dyDescent="0.2">
      <c r="A8" s="52" t="s">
        <v>106</v>
      </c>
      <c r="B8" s="53">
        <v>788782.54</v>
      </c>
      <c r="C8" s="59">
        <v>816156.07</v>
      </c>
      <c r="E8" s="24"/>
      <c r="F8" s="24"/>
      <c r="G8" s="24"/>
      <c r="H8" s="63"/>
    </row>
    <row r="9" spans="1:8" s="54" customFormat="1" ht="12.75" x14ac:dyDescent="0.25">
      <c r="A9" s="52" t="s">
        <v>118</v>
      </c>
      <c r="B9" s="59">
        <v>2721460.06</v>
      </c>
      <c r="C9" s="59">
        <v>2802159.23</v>
      </c>
      <c r="E9" s="24"/>
      <c r="F9" s="27"/>
      <c r="G9" s="27"/>
    </row>
    <row r="10" spans="1:8" s="54" customFormat="1" ht="25.5" x14ac:dyDescent="0.2">
      <c r="A10" s="52" t="s">
        <v>113</v>
      </c>
      <c r="B10" s="53">
        <v>946530.14</v>
      </c>
      <c r="C10" s="59">
        <v>960828.94</v>
      </c>
      <c r="E10" s="24"/>
      <c r="F10" s="27"/>
      <c r="G10" s="27"/>
      <c r="H10" s="63"/>
    </row>
    <row r="11" spans="1:8" s="54" customFormat="1" ht="12.75" x14ac:dyDescent="0.2">
      <c r="A11" s="52" t="s">
        <v>104</v>
      </c>
      <c r="B11" s="75">
        <v>0</v>
      </c>
      <c r="C11" s="59">
        <v>0</v>
      </c>
      <c r="E11" s="24"/>
      <c r="F11" s="24"/>
      <c r="G11" s="24"/>
      <c r="H11" s="63"/>
    </row>
    <row r="12" spans="1:8" s="54" customFormat="1" ht="12.75" x14ac:dyDescent="0.2">
      <c r="A12" s="52" t="s">
        <v>100</v>
      </c>
      <c r="B12" s="53">
        <v>145329.39000000001</v>
      </c>
      <c r="C12" s="59">
        <v>152547.88</v>
      </c>
      <c r="E12" s="24"/>
      <c r="F12" s="27"/>
      <c r="G12" s="27"/>
      <c r="H12" s="63"/>
    </row>
    <row r="13" spans="1:8" s="54" customFormat="1" ht="12.75" x14ac:dyDescent="0.2">
      <c r="A13" s="52" t="s">
        <v>101</v>
      </c>
      <c r="B13" s="75">
        <v>0</v>
      </c>
      <c r="C13" s="75">
        <v>0</v>
      </c>
      <c r="E13" s="24"/>
      <c r="F13" s="24"/>
      <c r="G13" s="24"/>
      <c r="H13" s="63"/>
    </row>
    <row r="14" spans="1:8" s="54" customFormat="1" ht="12.75" x14ac:dyDescent="0.2">
      <c r="A14" s="52" t="s">
        <v>105</v>
      </c>
      <c r="B14" s="53">
        <v>1447011.84</v>
      </c>
      <c r="C14" s="59">
        <v>1460635.16</v>
      </c>
      <c r="E14" s="24"/>
      <c r="F14" s="27"/>
      <c r="G14" s="27"/>
      <c r="H14" s="63"/>
    </row>
    <row r="15" spans="1:8" s="54" customFormat="1" ht="12.75" x14ac:dyDescent="0.25">
      <c r="A15" s="52" t="s">
        <v>119</v>
      </c>
      <c r="B15" s="59">
        <v>235008</v>
      </c>
      <c r="C15" s="59">
        <v>235008</v>
      </c>
      <c r="E15" s="24"/>
      <c r="F15" s="27"/>
      <c r="G15" s="27"/>
    </row>
    <row r="16" spans="1:8" s="54" customFormat="1" ht="12.75" x14ac:dyDescent="0.25">
      <c r="A16" s="52" t="s">
        <v>107</v>
      </c>
      <c r="B16" s="59">
        <v>1672875.21</v>
      </c>
      <c r="C16" s="59">
        <v>1682409.1</v>
      </c>
      <c r="E16" s="24"/>
      <c r="F16" s="27"/>
      <c r="G16" s="27"/>
    </row>
    <row r="17" spans="1:8" s="54" customFormat="1" ht="12.75" x14ac:dyDescent="0.25">
      <c r="A17" s="52" t="s">
        <v>120</v>
      </c>
      <c r="B17" s="75">
        <v>0</v>
      </c>
      <c r="C17" s="75">
        <v>0</v>
      </c>
      <c r="E17" s="24"/>
      <c r="F17" s="37"/>
      <c r="G17" s="37"/>
    </row>
    <row r="18" spans="1:8" s="54" customFormat="1" ht="12.75" x14ac:dyDescent="0.2">
      <c r="A18" s="52" t="s">
        <v>108</v>
      </c>
      <c r="B18" s="75">
        <v>0</v>
      </c>
      <c r="C18" s="75">
        <v>0</v>
      </c>
      <c r="E18" s="24"/>
      <c r="F18" s="24"/>
      <c r="G18" s="24"/>
      <c r="H18" s="63"/>
    </row>
    <row r="19" spans="1:8" s="54" customFormat="1" ht="12.75" x14ac:dyDescent="0.25">
      <c r="A19" s="52" t="s">
        <v>303</v>
      </c>
      <c r="B19" s="59">
        <v>1046978.51</v>
      </c>
      <c r="C19" s="59">
        <v>1136266.22</v>
      </c>
      <c r="E19" s="24"/>
      <c r="F19" s="27"/>
      <c r="G19" s="27"/>
    </row>
    <row r="20" spans="1:8" s="54" customFormat="1" ht="12.75" x14ac:dyDescent="0.25">
      <c r="A20" s="52" t="s">
        <v>121</v>
      </c>
      <c r="B20" s="75">
        <v>0</v>
      </c>
      <c r="C20" s="59">
        <v>0</v>
      </c>
      <c r="E20" s="24"/>
      <c r="F20" s="24"/>
      <c r="G20" s="24"/>
    </row>
    <row r="21" spans="1:8" s="54" customFormat="1" ht="25.5" x14ac:dyDescent="0.25">
      <c r="A21" s="52" t="s">
        <v>109</v>
      </c>
      <c r="B21" s="53">
        <v>3869771.48</v>
      </c>
      <c r="C21" s="59">
        <v>3865613.63</v>
      </c>
      <c r="E21" s="24"/>
      <c r="F21" s="24"/>
      <c r="G21" s="24"/>
    </row>
    <row r="22" spans="1:8" s="54" customFormat="1" ht="25.5" x14ac:dyDescent="0.25">
      <c r="A22" s="52" t="s">
        <v>110</v>
      </c>
      <c r="B22" s="53">
        <v>16052029.890000001</v>
      </c>
      <c r="C22" s="59">
        <v>15948472.029999999</v>
      </c>
      <c r="E22" s="24"/>
      <c r="F22" s="24"/>
      <c r="G22" s="24"/>
    </row>
    <row r="23" spans="1:8" s="54" customFormat="1" ht="12.75" x14ac:dyDescent="0.25">
      <c r="A23" s="52" t="s">
        <v>111</v>
      </c>
      <c r="B23" s="59">
        <v>286828.77</v>
      </c>
      <c r="C23" s="59">
        <v>298494.17</v>
      </c>
      <c r="E23" s="24"/>
      <c r="F23" s="37"/>
      <c r="G23" s="37"/>
    </row>
    <row r="24" spans="1:8" s="54" customFormat="1" ht="12.75" x14ac:dyDescent="0.2">
      <c r="A24" s="52" t="s">
        <v>112</v>
      </c>
      <c r="B24" s="59">
        <v>460722.21</v>
      </c>
      <c r="C24" s="59">
        <v>339477.72</v>
      </c>
      <c r="E24" s="24"/>
      <c r="F24" s="37"/>
      <c r="G24" s="37"/>
      <c r="H24" s="63"/>
    </row>
    <row r="25" spans="1:8" s="54" customFormat="1" ht="12.75" x14ac:dyDescent="0.2">
      <c r="A25" s="52" t="s">
        <v>313</v>
      </c>
      <c r="B25" s="53">
        <v>347366.71</v>
      </c>
      <c r="C25" s="59">
        <v>351645.99</v>
      </c>
      <c r="E25" s="24"/>
      <c r="F25" s="64"/>
      <c r="G25" s="64"/>
      <c r="H25" s="63"/>
    </row>
    <row r="26" spans="1:8" s="54" customFormat="1" ht="12.75" x14ac:dyDescent="0.2">
      <c r="A26" s="52" t="s">
        <v>314</v>
      </c>
      <c r="B26" s="53">
        <v>412560</v>
      </c>
      <c r="C26" s="59">
        <v>412560</v>
      </c>
      <c r="E26" s="24"/>
      <c r="F26" s="65"/>
      <c r="G26" s="65"/>
      <c r="H26" s="63"/>
    </row>
    <row r="27" spans="1:8" x14ac:dyDescent="0.25">
      <c r="A27" s="9" t="s">
        <v>122</v>
      </c>
      <c r="B27" s="19">
        <v>33979251.589999996</v>
      </c>
      <c r="C27" s="19">
        <v>34287700.200000003</v>
      </c>
      <c r="E27" s="25"/>
      <c r="F27" s="38"/>
      <c r="G27" s="38"/>
    </row>
    <row r="28" spans="1:8" ht="15" x14ac:dyDescent="0.25">
      <c r="B28" s="10"/>
      <c r="C28" s="54"/>
    </row>
    <row r="29" spans="1:8" x14ac:dyDescent="0.25">
      <c r="A29" s="16" t="s">
        <v>103</v>
      </c>
      <c r="B29" s="17" t="s">
        <v>124</v>
      </c>
      <c r="C29" s="67"/>
    </row>
    <row r="30" spans="1:8" s="54" customFormat="1" ht="12.75" x14ac:dyDescent="0.2">
      <c r="A30" s="52" t="s">
        <v>117</v>
      </c>
      <c r="B30" s="53">
        <v>3584598.8393000001</v>
      </c>
      <c r="C30" s="67"/>
      <c r="E30" s="24"/>
      <c r="F30" s="62"/>
      <c r="G30" s="63"/>
      <c r="H30" s="63"/>
    </row>
    <row r="31" spans="1:8" s="54" customFormat="1" ht="12.75" x14ac:dyDescent="0.2">
      <c r="A31" s="52" t="s">
        <v>125</v>
      </c>
      <c r="B31" s="53">
        <v>2809321</v>
      </c>
      <c r="E31" s="24"/>
      <c r="F31" s="27"/>
      <c r="G31" s="63"/>
      <c r="H31" s="63"/>
    </row>
    <row r="32" spans="1:8" s="54" customFormat="1" ht="25.5" x14ac:dyDescent="0.2">
      <c r="A32" s="52" t="s">
        <v>99</v>
      </c>
      <c r="B32" s="53">
        <v>945397.44</v>
      </c>
      <c r="E32" s="24"/>
      <c r="F32" s="37"/>
      <c r="G32" s="63"/>
      <c r="H32" s="63"/>
    </row>
    <row r="33" spans="1:8" s="54" customFormat="1" ht="12.75" x14ac:dyDescent="0.2">
      <c r="A33" s="52" t="s">
        <v>114</v>
      </c>
      <c r="B33" s="75">
        <v>0</v>
      </c>
      <c r="E33" s="24"/>
      <c r="F33" s="37"/>
      <c r="G33" s="63"/>
      <c r="H33" s="63"/>
    </row>
    <row r="34" spans="1:8" s="54" customFormat="1" ht="12.75" x14ac:dyDescent="0.2">
      <c r="A34" s="52" t="s">
        <v>276</v>
      </c>
      <c r="B34" s="53">
        <v>145117.44</v>
      </c>
      <c r="E34" s="24"/>
      <c r="F34" s="37"/>
      <c r="G34" s="63"/>
      <c r="H34" s="63"/>
    </row>
    <row r="35" spans="1:8" s="54" customFormat="1" ht="12.75" x14ac:dyDescent="0.2">
      <c r="A35" s="52" t="s">
        <v>277</v>
      </c>
      <c r="B35" s="75">
        <v>0</v>
      </c>
      <c r="E35" s="24"/>
      <c r="F35" s="24"/>
      <c r="G35" s="63"/>
      <c r="H35" s="63"/>
    </row>
    <row r="36" spans="1:8" s="54" customFormat="1" ht="12.75" x14ac:dyDescent="0.2">
      <c r="A36" s="52" t="s">
        <v>278</v>
      </c>
      <c r="B36" s="53">
        <v>1356864.56</v>
      </c>
      <c r="E36" s="24"/>
      <c r="F36" s="27"/>
      <c r="G36" s="63"/>
      <c r="H36" s="63"/>
    </row>
    <row r="37" spans="1:8" s="54" customFormat="1" ht="12.75" x14ac:dyDescent="0.2">
      <c r="A37" s="52" t="s">
        <v>102</v>
      </c>
      <c r="B37" s="53">
        <v>0</v>
      </c>
      <c r="E37" s="24"/>
      <c r="F37" s="24"/>
      <c r="G37" s="63"/>
      <c r="H37" s="63"/>
    </row>
    <row r="38" spans="1:8" s="54" customFormat="1" ht="12.75" x14ac:dyDescent="0.2">
      <c r="A38" s="52" t="s">
        <v>279</v>
      </c>
      <c r="B38" s="53">
        <v>1670984.64</v>
      </c>
      <c r="E38" s="24"/>
      <c r="F38" s="37"/>
      <c r="G38" s="63"/>
      <c r="H38" s="63"/>
    </row>
    <row r="39" spans="1:8" s="54" customFormat="1" ht="12.75" x14ac:dyDescent="0.2">
      <c r="A39" s="52" t="s">
        <v>280</v>
      </c>
      <c r="B39" s="75">
        <v>0</v>
      </c>
      <c r="E39" s="24"/>
      <c r="F39" s="24"/>
      <c r="G39" s="63"/>
      <c r="H39" s="63"/>
    </row>
    <row r="40" spans="1:8" s="54" customFormat="1" ht="12.75" x14ac:dyDescent="0.2">
      <c r="A40" s="56" t="s">
        <v>281</v>
      </c>
      <c r="B40" s="75">
        <v>0</v>
      </c>
      <c r="E40" s="24"/>
      <c r="F40" s="24"/>
      <c r="G40" s="63"/>
      <c r="H40" s="63"/>
    </row>
    <row r="41" spans="1:8" s="54" customFormat="1" ht="12.75" x14ac:dyDescent="0.2">
      <c r="A41" s="52" t="s">
        <v>302</v>
      </c>
      <c r="B41" s="53">
        <v>1067906.58</v>
      </c>
      <c r="E41" s="24"/>
      <c r="F41" s="24"/>
      <c r="G41" s="63"/>
      <c r="H41" s="63"/>
    </row>
    <row r="42" spans="1:8" s="54" customFormat="1" ht="25.5" x14ac:dyDescent="0.2">
      <c r="A42" s="52" t="s">
        <v>304</v>
      </c>
      <c r="B42" s="53">
        <v>4029072.22</v>
      </c>
      <c r="E42" s="24"/>
      <c r="F42" s="24"/>
      <c r="G42" s="63"/>
      <c r="H42" s="63"/>
    </row>
    <row r="43" spans="1:8" s="54" customFormat="1" ht="12.75" x14ac:dyDescent="0.25">
      <c r="A43" s="58" t="s">
        <v>115</v>
      </c>
      <c r="B43" s="55">
        <v>166135.46</v>
      </c>
      <c r="E43" s="24"/>
      <c r="F43" s="24"/>
    </row>
    <row r="44" spans="1:8" s="54" customFormat="1" ht="12.75" x14ac:dyDescent="0.2">
      <c r="A44" s="58" t="s">
        <v>127</v>
      </c>
      <c r="B44" s="55">
        <v>268862.57999999996</v>
      </c>
      <c r="F44" s="64"/>
      <c r="H44" s="63"/>
    </row>
    <row r="45" spans="1:8" s="54" customFormat="1" ht="12.75" x14ac:dyDescent="0.2">
      <c r="A45" s="52" t="s">
        <v>305</v>
      </c>
      <c r="B45" s="53">
        <v>15540066.720000001</v>
      </c>
      <c r="E45" s="24"/>
      <c r="F45" s="24"/>
      <c r="H45" s="63"/>
    </row>
    <row r="46" spans="1:8" s="54" customFormat="1" ht="12.75" x14ac:dyDescent="0.2">
      <c r="A46" s="58" t="s">
        <v>306</v>
      </c>
      <c r="B46" s="55">
        <v>353784.5</v>
      </c>
      <c r="F46" s="24"/>
      <c r="G46" s="63"/>
      <c r="H46" s="63"/>
    </row>
    <row r="47" spans="1:8" s="54" customFormat="1" ht="12.75" x14ac:dyDescent="0.2">
      <c r="A47" s="52" t="s">
        <v>307</v>
      </c>
      <c r="B47" s="53">
        <v>734926.81</v>
      </c>
      <c r="E47" s="24"/>
      <c r="F47" s="24"/>
      <c r="G47" s="63"/>
      <c r="H47" s="63"/>
    </row>
    <row r="48" spans="1:8" s="54" customFormat="1" ht="12.75" x14ac:dyDescent="0.2">
      <c r="A48" s="56" t="s">
        <v>308</v>
      </c>
      <c r="B48" s="57">
        <v>0</v>
      </c>
      <c r="E48" s="24"/>
      <c r="F48" s="24"/>
      <c r="H48" s="63"/>
    </row>
    <row r="49" spans="1:8" s="54" customFormat="1" ht="12.75" x14ac:dyDescent="0.2">
      <c r="A49" s="52" t="s">
        <v>309</v>
      </c>
      <c r="B49" s="53">
        <v>-5982.63</v>
      </c>
      <c r="E49" s="24"/>
      <c r="F49" s="27"/>
      <c r="G49" s="63"/>
      <c r="H49" s="63"/>
    </row>
    <row r="50" spans="1:8" s="54" customFormat="1" ht="12.75" x14ac:dyDescent="0.2">
      <c r="A50" s="56" t="s">
        <v>310</v>
      </c>
      <c r="B50" s="53">
        <v>412560</v>
      </c>
      <c r="E50" s="24"/>
      <c r="F50" s="65"/>
      <c r="G50" s="63"/>
      <c r="H50" s="63"/>
    </row>
    <row r="51" spans="1:8" s="54" customFormat="1" ht="25.5" x14ac:dyDescent="0.2">
      <c r="A51" s="52" t="s">
        <v>311</v>
      </c>
      <c r="B51" s="75">
        <v>0</v>
      </c>
      <c r="E51" s="24"/>
      <c r="F51" s="24"/>
      <c r="H51" s="63"/>
    </row>
    <row r="52" spans="1:8" x14ac:dyDescent="0.25">
      <c r="A52" s="9" t="s">
        <v>126</v>
      </c>
      <c r="B52" s="18">
        <v>32290833.619300004</v>
      </c>
      <c r="E52" s="31"/>
      <c r="F52" s="39"/>
    </row>
    <row r="53" spans="1:8" ht="4.5" customHeight="1" x14ac:dyDescent="0.25">
      <c r="B53" s="2"/>
      <c r="E53" s="33"/>
      <c r="F53" s="40"/>
    </row>
    <row r="54" spans="1:8" x14ac:dyDescent="0.25">
      <c r="A54" s="9" t="s">
        <v>116</v>
      </c>
      <c r="B54" s="18">
        <v>1996866.5806999989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4">
    <pageSetUpPr fitToPage="1"/>
  </sheetPr>
  <dimension ref="A1:H54"/>
  <sheetViews>
    <sheetView zoomScaleNormal="100" workbookViewId="0">
      <pane ySplit="3" topLeftCell="A37" activePane="bottomLeft" state="frozen"/>
      <selection activeCell="B38" sqref="B38"/>
      <selection pane="bottomLeft" activeCell="B38" sqref="B38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7" t="s">
        <v>312</v>
      </c>
      <c r="B1" s="157"/>
      <c r="C1" s="157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161" t="s">
        <v>59</v>
      </c>
      <c r="B3" s="161"/>
      <c r="C3" s="161"/>
      <c r="D3" s="15"/>
      <c r="E3" s="1" t="s">
        <v>91</v>
      </c>
      <c r="F3" s="12"/>
    </row>
    <row r="4" spans="1:8" ht="6" customHeight="1" x14ac:dyDescent="0.25"/>
    <row r="5" spans="1:8" x14ac:dyDescent="0.25">
      <c r="A5" s="155" t="s">
        <v>103</v>
      </c>
      <c r="B5" s="159" t="s">
        <v>123</v>
      </c>
      <c r="C5" s="160"/>
      <c r="E5" s="5"/>
      <c r="F5" s="6"/>
    </row>
    <row r="6" spans="1:8" x14ac:dyDescent="0.25">
      <c r="A6" s="156"/>
      <c r="B6" s="16" t="s">
        <v>97</v>
      </c>
      <c r="C6" s="16" t="s">
        <v>98</v>
      </c>
      <c r="E6" s="5"/>
      <c r="F6" s="6"/>
    </row>
    <row r="7" spans="1:8" s="54" customFormat="1" ht="12.75" x14ac:dyDescent="0.2">
      <c r="A7" s="52" t="s">
        <v>117</v>
      </c>
      <c r="B7" s="53">
        <v>1710537.6</v>
      </c>
      <c r="C7" s="59">
        <v>1728954.75</v>
      </c>
      <c r="E7" s="24"/>
      <c r="F7" s="27"/>
      <c r="G7" s="27"/>
      <c r="H7" s="63"/>
    </row>
    <row r="8" spans="1:8" s="54" customFormat="1" ht="25.5" x14ac:dyDescent="0.2">
      <c r="A8" s="52" t="s">
        <v>106</v>
      </c>
      <c r="B8" s="53">
        <v>338393.57</v>
      </c>
      <c r="C8" s="59">
        <v>333906.34999999998</v>
      </c>
      <c r="E8" s="24"/>
      <c r="F8" s="24"/>
      <c r="G8" s="24"/>
      <c r="H8" s="63"/>
    </row>
    <row r="9" spans="1:8" s="54" customFormat="1" ht="12.75" x14ac:dyDescent="0.25">
      <c r="A9" s="52" t="s">
        <v>118</v>
      </c>
      <c r="B9" s="59">
        <v>1142399.98</v>
      </c>
      <c r="C9" s="59">
        <v>1210879.08</v>
      </c>
      <c r="E9" s="24"/>
      <c r="F9" s="27"/>
      <c r="G9" s="27"/>
    </row>
    <row r="10" spans="1:8" s="54" customFormat="1" ht="25.5" x14ac:dyDescent="0.2">
      <c r="A10" s="52" t="s">
        <v>113</v>
      </c>
      <c r="B10" s="53">
        <v>418711.15</v>
      </c>
      <c r="C10" s="59">
        <v>409807.57</v>
      </c>
      <c r="E10" s="24"/>
      <c r="F10" s="27"/>
      <c r="G10" s="27"/>
      <c r="H10" s="63"/>
    </row>
    <row r="11" spans="1:8" s="54" customFormat="1" ht="12.75" x14ac:dyDescent="0.2">
      <c r="A11" s="52" t="s">
        <v>104</v>
      </c>
      <c r="B11" s="75">
        <v>0</v>
      </c>
      <c r="C11" s="75">
        <v>0</v>
      </c>
      <c r="E11" s="24"/>
      <c r="F11" s="24"/>
      <c r="G11" s="24"/>
      <c r="H11" s="63"/>
    </row>
    <row r="12" spans="1:8" s="54" customFormat="1" ht="12.75" x14ac:dyDescent="0.2">
      <c r="A12" s="52" t="s">
        <v>100</v>
      </c>
      <c r="B12" s="53">
        <v>65718.179999999993</v>
      </c>
      <c r="C12" s="59">
        <v>66256.600000000006</v>
      </c>
      <c r="E12" s="24"/>
      <c r="F12" s="27"/>
      <c r="G12" s="27"/>
      <c r="H12" s="63"/>
    </row>
    <row r="13" spans="1:8" s="54" customFormat="1" ht="12.75" x14ac:dyDescent="0.2">
      <c r="A13" s="52" t="s">
        <v>101</v>
      </c>
      <c r="B13" s="75">
        <v>0</v>
      </c>
      <c r="C13" s="75">
        <v>0</v>
      </c>
      <c r="E13" s="24"/>
      <c r="F13" s="24"/>
      <c r="G13" s="24"/>
      <c r="H13" s="63"/>
    </row>
    <row r="14" spans="1:8" s="54" customFormat="1" ht="12.75" x14ac:dyDescent="0.2">
      <c r="A14" s="52" t="s">
        <v>105</v>
      </c>
      <c r="B14" s="53">
        <v>564624.64000000001</v>
      </c>
      <c r="C14" s="59">
        <v>551026.62</v>
      </c>
      <c r="E14" s="24"/>
      <c r="F14" s="27"/>
      <c r="G14" s="27"/>
      <c r="H14" s="63"/>
    </row>
    <row r="15" spans="1:8" s="54" customFormat="1" ht="12.75" x14ac:dyDescent="0.25">
      <c r="A15" s="52" t="s">
        <v>119</v>
      </c>
      <c r="B15" s="59">
        <v>18832.8</v>
      </c>
      <c r="C15" s="59">
        <v>18832.8</v>
      </c>
      <c r="E15" s="24"/>
      <c r="F15" s="27"/>
      <c r="G15" s="27"/>
    </row>
    <row r="16" spans="1:8" s="54" customFormat="1" ht="12.75" x14ac:dyDescent="0.25">
      <c r="A16" s="52" t="s">
        <v>107</v>
      </c>
      <c r="B16" s="59">
        <v>702672.76</v>
      </c>
      <c r="C16" s="59">
        <v>713958.54</v>
      </c>
      <c r="E16" s="24"/>
      <c r="F16" s="27"/>
      <c r="G16" s="27"/>
    </row>
    <row r="17" spans="1:8" s="54" customFormat="1" ht="12.75" x14ac:dyDescent="0.25">
      <c r="A17" s="52" t="s">
        <v>120</v>
      </c>
      <c r="B17" s="75">
        <v>0</v>
      </c>
      <c r="C17" s="75">
        <v>0</v>
      </c>
      <c r="E17" s="24"/>
      <c r="F17" s="37"/>
      <c r="G17" s="37"/>
    </row>
    <row r="18" spans="1:8" s="54" customFormat="1" ht="12.75" x14ac:dyDescent="0.2">
      <c r="A18" s="52" t="s">
        <v>108</v>
      </c>
      <c r="B18" s="75">
        <v>0</v>
      </c>
      <c r="C18" s="75">
        <v>0</v>
      </c>
      <c r="E18" s="24"/>
      <c r="F18" s="24"/>
      <c r="G18" s="24"/>
      <c r="H18" s="63"/>
    </row>
    <row r="19" spans="1:8" s="54" customFormat="1" ht="12.75" x14ac:dyDescent="0.25">
      <c r="A19" s="52" t="s">
        <v>303</v>
      </c>
      <c r="B19" s="59">
        <v>492340.79</v>
      </c>
      <c r="C19" s="59">
        <v>501698.52</v>
      </c>
      <c r="E19" s="24"/>
      <c r="F19" s="27"/>
      <c r="G19" s="27"/>
    </row>
    <row r="20" spans="1:8" s="54" customFormat="1" ht="12.75" x14ac:dyDescent="0.25">
      <c r="A20" s="52" t="s">
        <v>121</v>
      </c>
      <c r="B20" s="75">
        <v>0</v>
      </c>
      <c r="C20" s="59">
        <v>0</v>
      </c>
      <c r="E20" s="24"/>
      <c r="F20" s="24"/>
      <c r="G20" s="24"/>
    </row>
    <row r="21" spans="1:8" s="54" customFormat="1" ht="25.5" x14ac:dyDescent="0.25">
      <c r="A21" s="52" t="s">
        <v>109</v>
      </c>
      <c r="B21" s="53">
        <v>1981519.97</v>
      </c>
      <c r="C21" s="59">
        <v>1948252.31</v>
      </c>
      <c r="E21" s="24"/>
      <c r="F21" s="24"/>
      <c r="G21" s="24"/>
    </row>
    <row r="22" spans="1:8" s="54" customFormat="1" ht="25.5" x14ac:dyDescent="0.25">
      <c r="A22" s="52" t="s">
        <v>110</v>
      </c>
      <c r="B22" s="53">
        <v>7140209.0199999996</v>
      </c>
      <c r="C22" s="59">
        <v>6915799.8799999999</v>
      </c>
      <c r="E22" s="24"/>
      <c r="F22" s="24"/>
      <c r="G22" s="24"/>
    </row>
    <row r="23" spans="1:8" s="54" customFormat="1" ht="12.75" x14ac:dyDescent="0.25">
      <c r="A23" s="52" t="s">
        <v>111</v>
      </c>
      <c r="B23" s="59">
        <v>120254.39999999999</v>
      </c>
      <c r="C23" s="59">
        <v>128966.81</v>
      </c>
      <c r="E23" s="24"/>
      <c r="F23" s="37"/>
      <c r="G23" s="37"/>
    </row>
    <row r="24" spans="1:8" s="54" customFormat="1" ht="12.75" x14ac:dyDescent="0.2">
      <c r="A24" s="52" t="s">
        <v>112</v>
      </c>
      <c r="B24" s="59">
        <v>228646.53</v>
      </c>
      <c r="C24" s="59">
        <v>295847.77</v>
      </c>
      <c r="E24" s="24"/>
      <c r="F24" s="37"/>
      <c r="G24" s="37"/>
      <c r="H24" s="63"/>
    </row>
    <row r="25" spans="1:8" s="54" customFormat="1" ht="12.75" x14ac:dyDescent="0.2">
      <c r="A25" s="52" t="s">
        <v>313</v>
      </c>
      <c r="B25" s="53">
        <v>0</v>
      </c>
      <c r="C25" s="59">
        <v>0</v>
      </c>
      <c r="E25" s="24"/>
      <c r="F25" s="64"/>
      <c r="G25" s="64"/>
      <c r="H25" s="63"/>
    </row>
    <row r="26" spans="1:8" s="54" customFormat="1" ht="12.75" x14ac:dyDescent="0.2">
      <c r="A26" s="52" t="s">
        <v>314</v>
      </c>
      <c r="B26" s="53">
        <v>156240</v>
      </c>
      <c r="C26" s="59">
        <v>156240</v>
      </c>
      <c r="E26" s="24"/>
      <c r="F26" s="65"/>
      <c r="G26" s="65"/>
      <c r="H26" s="63"/>
    </row>
    <row r="27" spans="1:8" x14ac:dyDescent="0.25">
      <c r="A27" s="9" t="s">
        <v>122</v>
      </c>
      <c r="B27" s="19">
        <v>15081101.389999999</v>
      </c>
      <c r="C27" s="19">
        <v>14980427.6</v>
      </c>
      <c r="E27" s="25"/>
      <c r="F27" s="38"/>
      <c r="G27" s="38"/>
    </row>
    <row r="28" spans="1:8" ht="15" x14ac:dyDescent="0.25">
      <c r="B28" s="10"/>
      <c r="C28" s="54"/>
    </row>
    <row r="29" spans="1:8" x14ac:dyDescent="0.25">
      <c r="A29" s="16" t="s">
        <v>103</v>
      </c>
      <c r="B29" s="17" t="s">
        <v>124</v>
      </c>
      <c r="C29" s="67"/>
    </row>
    <row r="30" spans="1:8" s="54" customFormat="1" ht="12.75" x14ac:dyDescent="0.2">
      <c r="A30" s="52" t="s">
        <v>117</v>
      </c>
      <c r="B30" s="53">
        <v>1551561.8892000001</v>
      </c>
      <c r="C30" s="67"/>
      <c r="E30" s="24"/>
      <c r="F30" s="62"/>
      <c r="G30" s="63"/>
      <c r="H30" s="63"/>
    </row>
    <row r="31" spans="1:8" s="54" customFormat="1" ht="12.75" x14ac:dyDescent="0.2">
      <c r="A31" s="52" t="s">
        <v>125</v>
      </c>
      <c r="B31" s="53">
        <v>1447954</v>
      </c>
      <c r="E31" s="24"/>
      <c r="F31" s="27"/>
      <c r="G31" s="63"/>
      <c r="H31" s="63"/>
    </row>
    <row r="32" spans="1:8" s="54" customFormat="1" ht="25.5" x14ac:dyDescent="0.2">
      <c r="A32" s="52" t="s">
        <v>99</v>
      </c>
      <c r="B32" s="53">
        <v>397557.06</v>
      </c>
      <c r="E32" s="24"/>
      <c r="F32" s="37"/>
      <c r="G32" s="63"/>
      <c r="H32" s="63"/>
    </row>
    <row r="33" spans="1:8" s="54" customFormat="1" ht="12.75" x14ac:dyDescent="0.2">
      <c r="A33" s="52" t="s">
        <v>114</v>
      </c>
      <c r="B33" s="75">
        <v>0</v>
      </c>
      <c r="E33" s="24"/>
      <c r="F33" s="37"/>
      <c r="G33" s="63"/>
      <c r="H33" s="63"/>
    </row>
    <row r="34" spans="1:8" s="54" customFormat="1" ht="12.75" x14ac:dyDescent="0.2">
      <c r="A34" s="52" t="s">
        <v>276</v>
      </c>
      <c r="B34" s="53">
        <v>61024.56</v>
      </c>
      <c r="E34" s="24"/>
      <c r="F34" s="37"/>
      <c r="G34" s="63"/>
      <c r="H34" s="63"/>
    </row>
    <row r="35" spans="1:8" s="54" customFormat="1" ht="12.75" x14ac:dyDescent="0.2">
      <c r="A35" s="52" t="s">
        <v>277</v>
      </c>
      <c r="B35" s="75">
        <v>0</v>
      </c>
      <c r="E35" s="24"/>
      <c r="F35" s="24"/>
      <c r="G35" s="63"/>
      <c r="H35" s="63"/>
    </row>
    <row r="36" spans="1:8" s="54" customFormat="1" ht="12.75" x14ac:dyDescent="0.2">
      <c r="A36" s="52" t="s">
        <v>278</v>
      </c>
      <c r="B36" s="53">
        <v>532171.35</v>
      </c>
      <c r="E36" s="24"/>
      <c r="F36" s="27"/>
      <c r="G36" s="63"/>
      <c r="H36" s="63"/>
    </row>
    <row r="37" spans="1:8" s="54" customFormat="1" ht="12.75" x14ac:dyDescent="0.2">
      <c r="A37" s="52" t="s">
        <v>102</v>
      </c>
      <c r="B37" s="53">
        <v>0</v>
      </c>
      <c r="E37" s="24"/>
      <c r="F37" s="24"/>
      <c r="G37" s="63"/>
      <c r="H37" s="63"/>
    </row>
    <row r="38" spans="1:8" s="54" customFormat="1" ht="12.75" x14ac:dyDescent="0.2">
      <c r="A38" s="52" t="s">
        <v>279</v>
      </c>
      <c r="B38" s="53">
        <v>702679.86</v>
      </c>
      <c r="E38" s="24"/>
      <c r="F38" s="37"/>
      <c r="G38" s="63"/>
      <c r="H38" s="63"/>
    </row>
    <row r="39" spans="1:8" s="54" customFormat="1" ht="12.75" x14ac:dyDescent="0.2">
      <c r="A39" s="52" t="s">
        <v>280</v>
      </c>
      <c r="B39" s="75">
        <v>0</v>
      </c>
      <c r="E39" s="24"/>
      <c r="F39" s="24"/>
      <c r="G39" s="63"/>
      <c r="H39" s="63"/>
    </row>
    <row r="40" spans="1:8" s="54" customFormat="1" ht="12.75" x14ac:dyDescent="0.2">
      <c r="A40" s="56" t="s">
        <v>281</v>
      </c>
      <c r="B40" s="75">
        <v>0</v>
      </c>
      <c r="E40" s="24"/>
      <c r="F40" s="24"/>
      <c r="G40" s="63"/>
      <c r="H40" s="63"/>
    </row>
    <row r="41" spans="1:8" s="54" customFormat="1" ht="12.75" x14ac:dyDescent="0.2">
      <c r="A41" s="52" t="s">
        <v>302</v>
      </c>
      <c r="B41" s="53">
        <v>442657.67</v>
      </c>
      <c r="E41" s="24"/>
      <c r="F41" s="24"/>
      <c r="G41" s="63"/>
      <c r="H41" s="63"/>
    </row>
    <row r="42" spans="1:8" s="54" customFormat="1" ht="25.5" x14ac:dyDescent="0.2">
      <c r="A42" s="52" t="s">
        <v>304</v>
      </c>
      <c r="B42" s="53">
        <v>1985229.26</v>
      </c>
      <c r="E42" s="24"/>
      <c r="F42" s="24"/>
      <c r="G42" s="63"/>
      <c r="H42" s="63"/>
    </row>
    <row r="43" spans="1:8" s="54" customFormat="1" ht="12.75" x14ac:dyDescent="0.25">
      <c r="A43" s="58" t="s">
        <v>115</v>
      </c>
      <c r="B43" s="55">
        <v>73571.69</v>
      </c>
      <c r="E43" s="24"/>
      <c r="F43" s="24"/>
    </row>
    <row r="44" spans="1:8" s="54" customFormat="1" ht="12.75" x14ac:dyDescent="0.2">
      <c r="A44" s="58" t="s">
        <v>127</v>
      </c>
      <c r="B44" s="55">
        <v>114370.20000000001</v>
      </c>
      <c r="F44" s="64"/>
      <c r="H44" s="63"/>
    </row>
    <row r="45" spans="1:8" s="54" customFormat="1" ht="12.75" x14ac:dyDescent="0.2">
      <c r="A45" s="52" t="s">
        <v>305</v>
      </c>
      <c r="B45" s="53">
        <v>6289552.5999999996</v>
      </c>
      <c r="E45" s="24"/>
      <c r="F45" s="24"/>
      <c r="H45" s="63"/>
    </row>
    <row r="46" spans="1:8" s="54" customFormat="1" ht="12.75" x14ac:dyDescent="0.2">
      <c r="A46" s="58" t="s">
        <v>306</v>
      </c>
      <c r="B46" s="55">
        <v>150451.68</v>
      </c>
      <c r="F46" s="24"/>
      <c r="G46" s="63"/>
      <c r="H46" s="63"/>
    </row>
    <row r="47" spans="1:8" s="54" customFormat="1" ht="12.75" x14ac:dyDescent="0.2">
      <c r="A47" s="52" t="s">
        <v>307</v>
      </c>
      <c r="B47" s="53">
        <v>298145.51</v>
      </c>
      <c r="E47" s="24"/>
      <c r="F47" s="24"/>
      <c r="G47" s="63"/>
      <c r="H47" s="63"/>
    </row>
    <row r="48" spans="1:8" s="54" customFormat="1" ht="12.75" x14ac:dyDescent="0.2">
      <c r="A48" s="56" t="s">
        <v>308</v>
      </c>
      <c r="B48" s="57">
        <v>0</v>
      </c>
      <c r="E48" s="24"/>
      <c r="F48" s="24"/>
      <c r="H48" s="63"/>
    </row>
    <row r="49" spans="1:8" s="54" customFormat="1" ht="12.75" x14ac:dyDescent="0.2">
      <c r="A49" s="52" t="s">
        <v>309</v>
      </c>
      <c r="B49" s="53">
        <v>0</v>
      </c>
      <c r="E49" s="24"/>
      <c r="F49" s="24"/>
      <c r="G49" s="63"/>
      <c r="H49" s="63"/>
    </row>
    <row r="50" spans="1:8" s="54" customFormat="1" ht="12.75" x14ac:dyDescent="0.2">
      <c r="A50" s="56" t="s">
        <v>310</v>
      </c>
      <c r="B50" s="53">
        <v>156240</v>
      </c>
      <c r="E50" s="24"/>
      <c r="F50" s="65"/>
      <c r="G50" s="63"/>
      <c r="H50" s="63"/>
    </row>
    <row r="51" spans="1:8" s="54" customFormat="1" ht="25.5" x14ac:dyDescent="0.2">
      <c r="A51" s="52" t="s">
        <v>311</v>
      </c>
      <c r="B51" s="75">
        <v>0</v>
      </c>
      <c r="E51" s="24"/>
      <c r="F51" s="24"/>
      <c r="H51" s="63"/>
    </row>
    <row r="52" spans="1:8" x14ac:dyDescent="0.25">
      <c r="A52" s="9" t="s">
        <v>126</v>
      </c>
      <c r="B52" s="18">
        <v>13864773.759199999</v>
      </c>
      <c r="E52" s="31"/>
      <c r="F52" s="39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v>1115653.8408000004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5">
    <pageSetUpPr fitToPage="1"/>
  </sheetPr>
  <dimension ref="A1:H54"/>
  <sheetViews>
    <sheetView zoomScaleNormal="100" workbookViewId="0">
      <pane ySplit="3" topLeftCell="A22" activePane="bottomLeft" state="frozen"/>
      <selection activeCell="B38" sqref="B38"/>
      <selection pane="bottomLeft" activeCell="B38" sqref="B38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7" t="s">
        <v>312</v>
      </c>
      <c r="B1" s="157"/>
      <c r="C1" s="157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161" t="s">
        <v>60</v>
      </c>
      <c r="B3" s="161"/>
      <c r="C3" s="161"/>
      <c r="D3" s="15"/>
      <c r="E3" s="1" t="s">
        <v>91</v>
      </c>
      <c r="F3" s="12"/>
    </row>
    <row r="4" spans="1:8" ht="6" customHeight="1" x14ac:dyDescent="0.25"/>
    <row r="5" spans="1:8" x14ac:dyDescent="0.25">
      <c r="A5" s="155" t="s">
        <v>103</v>
      </c>
      <c r="B5" s="159" t="s">
        <v>123</v>
      </c>
      <c r="C5" s="160"/>
      <c r="E5" s="5"/>
      <c r="F5" s="6"/>
    </row>
    <row r="6" spans="1:8" x14ac:dyDescent="0.25">
      <c r="A6" s="156"/>
      <c r="B6" s="16" t="s">
        <v>97</v>
      </c>
      <c r="C6" s="16" t="s">
        <v>98</v>
      </c>
      <c r="E6" s="5"/>
      <c r="F6" s="6"/>
    </row>
    <row r="7" spans="1:8" s="54" customFormat="1" ht="12.75" x14ac:dyDescent="0.2">
      <c r="A7" s="52" t="s">
        <v>117</v>
      </c>
      <c r="B7" s="53">
        <v>696093.9</v>
      </c>
      <c r="C7" s="59">
        <v>713313.13</v>
      </c>
      <c r="E7" s="24"/>
      <c r="F7" s="27"/>
      <c r="G7" s="27"/>
      <c r="H7" s="63"/>
    </row>
    <row r="8" spans="1:8" s="54" customFormat="1" ht="25.5" x14ac:dyDescent="0.2">
      <c r="A8" s="52" t="s">
        <v>106</v>
      </c>
      <c r="B8" s="53">
        <v>106860.2</v>
      </c>
      <c r="C8" s="59">
        <v>105983.02</v>
      </c>
      <c r="E8" s="24"/>
      <c r="F8" s="24"/>
      <c r="G8" s="24"/>
      <c r="H8" s="63"/>
    </row>
    <row r="9" spans="1:8" s="54" customFormat="1" ht="12.75" x14ac:dyDescent="0.25">
      <c r="A9" s="52" t="s">
        <v>118</v>
      </c>
      <c r="B9" s="59">
        <v>542970.72</v>
      </c>
      <c r="C9" s="59">
        <v>538535.81000000006</v>
      </c>
      <c r="E9" s="24"/>
      <c r="F9" s="27"/>
      <c r="G9" s="27"/>
    </row>
    <row r="10" spans="1:8" s="54" customFormat="1" ht="25.5" x14ac:dyDescent="0.2">
      <c r="A10" s="52" t="s">
        <v>113</v>
      </c>
      <c r="B10" s="53">
        <v>188952.48</v>
      </c>
      <c r="C10" s="59">
        <v>185965.54</v>
      </c>
      <c r="E10" s="24"/>
      <c r="F10" s="27"/>
      <c r="G10" s="27"/>
      <c r="H10" s="63"/>
    </row>
    <row r="11" spans="1:8" s="54" customFormat="1" ht="12.75" x14ac:dyDescent="0.2">
      <c r="A11" s="52" t="s">
        <v>104</v>
      </c>
      <c r="B11" s="53">
        <v>149284.79999999999</v>
      </c>
      <c r="C11" s="59">
        <v>147400.92000000001</v>
      </c>
      <c r="E11" s="24"/>
      <c r="F11" s="27"/>
      <c r="G11" s="27"/>
      <c r="H11" s="63"/>
    </row>
    <row r="12" spans="1:8" s="54" customFormat="1" ht="12.75" x14ac:dyDescent="0.2">
      <c r="A12" s="52" t="s">
        <v>100</v>
      </c>
      <c r="B12" s="53">
        <v>29004.720000000001</v>
      </c>
      <c r="C12" s="59">
        <v>28723.200000000001</v>
      </c>
      <c r="E12" s="24"/>
      <c r="F12" s="27"/>
      <c r="G12" s="27"/>
      <c r="H12" s="63"/>
    </row>
    <row r="13" spans="1:8" s="54" customFormat="1" ht="12.75" x14ac:dyDescent="0.2">
      <c r="A13" s="52" t="s">
        <v>101</v>
      </c>
      <c r="B13" s="75">
        <v>0</v>
      </c>
      <c r="C13" s="75">
        <v>0</v>
      </c>
      <c r="E13" s="24"/>
      <c r="F13" s="24"/>
      <c r="G13" s="24"/>
      <c r="H13" s="63"/>
    </row>
    <row r="14" spans="1:8" s="54" customFormat="1" ht="12.75" x14ac:dyDescent="0.2">
      <c r="A14" s="52" t="s">
        <v>105</v>
      </c>
      <c r="B14" s="53">
        <v>361508.18</v>
      </c>
      <c r="C14" s="59">
        <v>352047.3</v>
      </c>
      <c r="E14" s="24"/>
      <c r="F14" s="27"/>
      <c r="G14" s="27"/>
      <c r="H14" s="63"/>
    </row>
    <row r="15" spans="1:8" s="54" customFormat="1" ht="12.75" x14ac:dyDescent="0.25">
      <c r="A15" s="52" t="s">
        <v>119</v>
      </c>
      <c r="B15" s="59">
        <v>3600</v>
      </c>
      <c r="C15" s="59">
        <v>3300</v>
      </c>
      <c r="E15" s="24"/>
      <c r="F15" s="27"/>
      <c r="G15" s="27"/>
    </row>
    <row r="16" spans="1:8" s="54" customFormat="1" ht="12.75" x14ac:dyDescent="0.25">
      <c r="A16" s="52" t="s">
        <v>107</v>
      </c>
      <c r="B16" s="59">
        <v>333973.08</v>
      </c>
      <c r="C16" s="59">
        <v>326711.55</v>
      </c>
      <c r="E16" s="24"/>
      <c r="F16" s="27"/>
      <c r="G16" s="27"/>
    </row>
    <row r="17" spans="1:8" s="54" customFormat="1" ht="12.75" x14ac:dyDescent="0.25">
      <c r="A17" s="52" t="s">
        <v>120</v>
      </c>
      <c r="B17" s="59">
        <v>84879.3</v>
      </c>
      <c r="C17" s="59">
        <v>83335.350000000006</v>
      </c>
      <c r="E17" s="24"/>
      <c r="F17" s="37"/>
      <c r="G17" s="37"/>
    </row>
    <row r="18" spans="1:8" s="54" customFormat="1" ht="12.75" x14ac:dyDescent="0.2">
      <c r="A18" s="52" t="s">
        <v>108</v>
      </c>
      <c r="B18" s="75">
        <v>0</v>
      </c>
      <c r="C18" s="75">
        <v>0</v>
      </c>
      <c r="E18" s="24"/>
      <c r="F18" s="24"/>
      <c r="G18" s="24"/>
      <c r="H18" s="63"/>
    </row>
    <row r="19" spans="1:8" s="54" customFormat="1" ht="12.75" x14ac:dyDescent="0.25">
      <c r="A19" s="52" t="s">
        <v>303</v>
      </c>
      <c r="B19" s="59">
        <v>87290.32</v>
      </c>
      <c r="C19" s="59">
        <v>84970.71</v>
      </c>
      <c r="E19" s="24"/>
      <c r="F19" s="27"/>
      <c r="G19" s="27"/>
    </row>
    <row r="20" spans="1:8" s="54" customFormat="1" ht="12.75" x14ac:dyDescent="0.25">
      <c r="A20" s="52" t="s">
        <v>121</v>
      </c>
      <c r="B20" s="75">
        <v>0</v>
      </c>
      <c r="C20" s="59">
        <v>0</v>
      </c>
      <c r="E20" s="24"/>
      <c r="F20" s="24"/>
      <c r="G20" s="24"/>
    </row>
    <row r="21" spans="1:8" s="54" customFormat="1" ht="25.5" x14ac:dyDescent="0.25">
      <c r="A21" s="52" t="s">
        <v>109</v>
      </c>
      <c r="B21" s="53">
        <v>744958.77</v>
      </c>
      <c r="C21" s="59">
        <v>736536.39</v>
      </c>
      <c r="E21" s="24"/>
      <c r="F21" s="24"/>
      <c r="G21" s="24"/>
    </row>
    <row r="22" spans="1:8" s="54" customFormat="1" ht="25.5" x14ac:dyDescent="0.25">
      <c r="A22" s="52" t="s">
        <v>110</v>
      </c>
      <c r="B22" s="53">
        <v>371943.2</v>
      </c>
      <c r="C22" s="59">
        <v>803986.89</v>
      </c>
      <c r="E22" s="24"/>
      <c r="F22" s="24"/>
      <c r="G22" s="24"/>
    </row>
    <row r="23" spans="1:8" s="54" customFormat="1" ht="12.75" x14ac:dyDescent="0.25">
      <c r="A23" s="52" t="s">
        <v>111</v>
      </c>
      <c r="B23" s="59">
        <v>52037.16</v>
      </c>
      <c r="C23" s="59">
        <v>51445.52</v>
      </c>
      <c r="E23" s="24"/>
      <c r="F23" s="37"/>
      <c r="G23" s="37"/>
    </row>
    <row r="24" spans="1:8" s="54" customFormat="1" ht="12.75" x14ac:dyDescent="0.2">
      <c r="A24" s="52" t="s">
        <v>112</v>
      </c>
      <c r="B24" s="59">
        <v>32706.86</v>
      </c>
      <c r="C24" s="59">
        <v>50960.82</v>
      </c>
      <c r="E24" s="24"/>
      <c r="F24" s="37"/>
      <c r="G24" s="37"/>
      <c r="H24" s="63"/>
    </row>
    <row r="25" spans="1:8" s="54" customFormat="1" ht="12.75" x14ac:dyDescent="0.2">
      <c r="A25" s="52" t="s">
        <v>313</v>
      </c>
      <c r="B25" s="53">
        <v>19382.810000000001</v>
      </c>
      <c r="C25" s="59">
        <v>25345.68</v>
      </c>
      <c r="E25" s="24"/>
      <c r="F25" s="64"/>
      <c r="G25" s="64"/>
      <c r="H25" s="63"/>
    </row>
    <row r="26" spans="1:8" s="54" customFormat="1" ht="12.75" x14ac:dyDescent="0.2">
      <c r="A26" s="52" t="s">
        <v>314</v>
      </c>
      <c r="B26" s="53">
        <v>14300</v>
      </c>
      <c r="C26" s="59">
        <v>14300</v>
      </c>
      <c r="E26" s="24"/>
      <c r="F26" s="65"/>
      <c r="G26" s="65"/>
      <c r="H26" s="63"/>
    </row>
    <row r="27" spans="1:8" x14ac:dyDescent="0.25">
      <c r="A27" s="9" t="s">
        <v>122</v>
      </c>
      <c r="B27" s="19">
        <v>3819746.4999999995</v>
      </c>
      <c r="C27" s="19">
        <v>4252861.83</v>
      </c>
      <c r="E27" s="25"/>
      <c r="F27" s="38"/>
      <c r="G27" s="38"/>
    </row>
    <row r="28" spans="1:8" ht="15" x14ac:dyDescent="0.25">
      <c r="B28" s="10"/>
      <c r="C28" s="54"/>
    </row>
    <row r="29" spans="1:8" x14ac:dyDescent="0.25">
      <c r="A29" s="16" t="s">
        <v>103</v>
      </c>
      <c r="B29" s="17" t="s">
        <v>124</v>
      </c>
      <c r="C29" s="67"/>
    </row>
    <row r="30" spans="1:8" s="54" customFormat="1" ht="12.75" x14ac:dyDescent="0.2">
      <c r="A30" s="52" t="s">
        <v>117</v>
      </c>
      <c r="B30" s="53">
        <v>696113.28</v>
      </c>
      <c r="C30" s="67"/>
      <c r="E30" s="24"/>
      <c r="F30" s="62"/>
      <c r="G30" s="63"/>
      <c r="H30" s="63"/>
    </row>
    <row r="31" spans="1:8" s="54" customFormat="1" ht="12.75" x14ac:dyDescent="0.2">
      <c r="A31" s="52" t="s">
        <v>125</v>
      </c>
      <c r="B31" s="53">
        <v>243940</v>
      </c>
      <c r="E31" s="24"/>
      <c r="F31" s="27"/>
      <c r="G31" s="63"/>
      <c r="H31" s="63"/>
    </row>
    <row r="32" spans="1:8" s="54" customFormat="1" ht="25.5" x14ac:dyDescent="0.2">
      <c r="A32" s="52" t="s">
        <v>99</v>
      </c>
      <c r="B32" s="53">
        <v>188957.22</v>
      </c>
      <c r="E32" s="24"/>
      <c r="F32" s="37"/>
      <c r="G32" s="63"/>
      <c r="H32" s="63"/>
    </row>
    <row r="33" spans="1:8" s="54" customFormat="1" ht="12.75" x14ac:dyDescent="0.2">
      <c r="A33" s="52" t="s">
        <v>114</v>
      </c>
      <c r="B33" s="53">
        <v>149289</v>
      </c>
      <c r="E33" s="24"/>
      <c r="F33" s="37"/>
      <c r="G33" s="63"/>
      <c r="H33" s="63"/>
    </row>
    <row r="34" spans="1:8" s="54" customFormat="1" ht="12.75" x14ac:dyDescent="0.2">
      <c r="A34" s="52" t="s">
        <v>276</v>
      </c>
      <c r="B34" s="53">
        <v>29004.720000000001</v>
      </c>
      <c r="E34" s="24"/>
      <c r="F34" s="37"/>
      <c r="G34" s="63"/>
      <c r="H34" s="63"/>
    </row>
    <row r="35" spans="1:8" s="54" customFormat="1" ht="12.75" x14ac:dyDescent="0.2">
      <c r="A35" s="52" t="s">
        <v>277</v>
      </c>
      <c r="B35" s="75">
        <v>0</v>
      </c>
      <c r="E35" s="24"/>
      <c r="F35" s="24"/>
      <c r="G35" s="63"/>
      <c r="H35" s="63"/>
    </row>
    <row r="36" spans="1:8" s="54" customFormat="1" ht="12.75" x14ac:dyDescent="0.2">
      <c r="A36" s="52" t="s">
        <v>278</v>
      </c>
      <c r="B36" s="53">
        <v>339631.35</v>
      </c>
      <c r="E36" s="24"/>
      <c r="F36" s="27"/>
      <c r="G36" s="63"/>
      <c r="H36" s="63"/>
    </row>
    <row r="37" spans="1:8" s="54" customFormat="1" ht="12.75" x14ac:dyDescent="0.2">
      <c r="A37" s="52" t="s">
        <v>102</v>
      </c>
      <c r="B37" s="53">
        <v>0</v>
      </c>
      <c r="E37" s="24"/>
      <c r="F37" s="27"/>
      <c r="G37" s="63"/>
      <c r="H37" s="63"/>
    </row>
    <row r="38" spans="1:8" s="54" customFormat="1" ht="12.75" x14ac:dyDescent="0.2">
      <c r="A38" s="52" t="s">
        <v>279</v>
      </c>
      <c r="B38" s="53">
        <v>333980.82</v>
      </c>
      <c r="E38" s="24"/>
      <c r="F38" s="37"/>
      <c r="G38" s="63"/>
      <c r="H38" s="63"/>
    </row>
    <row r="39" spans="1:8" s="54" customFormat="1" ht="12.75" x14ac:dyDescent="0.2">
      <c r="A39" s="52" t="s">
        <v>280</v>
      </c>
      <c r="B39" s="53">
        <v>84879.3</v>
      </c>
      <c r="E39" s="24"/>
      <c r="F39" s="27"/>
      <c r="G39" s="63"/>
      <c r="H39" s="63"/>
    </row>
    <row r="40" spans="1:8" s="54" customFormat="1" ht="12.75" x14ac:dyDescent="0.2">
      <c r="A40" s="56" t="s">
        <v>281</v>
      </c>
      <c r="B40" s="75">
        <v>0</v>
      </c>
      <c r="E40" s="24"/>
      <c r="F40" s="24"/>
      <c r="G40" s="63"/>
      <c r="H40" s="63"/>
    </row>
    <row r="41" spans="1:8" s="54" customFormat="1" ht="12.75" x14ac:dyDescent="0.2">
      <c r="A41" s="52" t="s">
        <v>302</v>
      </c>
      <c r="B41" s="53">
        <v>87147.8</v>
      </c>
      <c r="E41" s="24"/>
      <c r="F41" s="24"/>
      <c r="G41" s="63"/>
      <c r="H41" s="63"/>
    </row>
    <row r="42" spans="1:8" s="54" customFormat="1" ht="25.5" x14ac:dyDescent="0.2">
      <c r="A42" s="52" t="s">
        <v>304</v>
      </c>
      <c r="B42" s="53">
        <v>759475.73</v>
      </c>
      <c r="E42" s="24"/>
      <c r="F42" s="24"/>
      <c r="G42" s="63"/>
      <c r="H42" s="63"/>
    </row>
    <row r="43" spans="1:8" s="54" customFormat="1" ht="12.75" x14ac:dyDescent="0.25">
      <c r="A43" s="58" t="s">
        <v>115</v>
      </c>
      <c r="B43" s="55">
        <v>16784.37</v>
      </c>
      <c r="E43" s="24"/>
      <c r="F43" s="24"/>
    </row>
    <row r="44" spans="1:8" s="54" customFormat="1" ht="12.75" x14ac:dyDescent="0.2">
      <c r="A44" s="58" t="s">
        <v>127</v>
      </c>
      <c r="B44" s="55">
        <v>27105.99</v>
      </c>
      <c r="F44" s="64"/>
      <c r="H44" s="63"/>
    </row>
    <row r="45" spans="1:8" s="54" customFormat="1" ht="12.75" x14ac:dyDescent="0.2">
      <c r="A45" s="52" t="s">
        <v>305</v>
      </c>
      <c r="B45" s="53">
        <v>428351.53</v>
      </c>
      <c r="E45" s="24"/>
      <c r="F45" s="24"/>
      <c r="H45" s="63"/>
    </row>
    <row r="46" spans="1:8" s="54" customFormat="1" ht="12.75" x14ac:dyDescent="0.2">
      <c r="A46" s="58" t="s">
        <v>306</v>
      </c>
      <c r="B46" s="55">
        <v>44479.11</v>
      </c>
      <c r="F46" s="24"/>
      <c r="G46" s="63"/>
      <c r="H46" s="63"/>
    </row>
    <row r="47" spans="1:8" s="54" customFormat="1" ht="12.75" x14ac:dyDescent="0.2">
      <c r="A47" s="52" t="s">
        <v>307</v>
      </c>
      <c r="B47" s="53">
        <v>109990.56</v>
      </c>
      <c r="E47" s="24"/>
      <c r="F47" s="24"/>
      <c r="G47" s="63"/>
      <c r="H47" s="63"/>
    </row>
    <row r="48" spans="1:8" s="54" customFormat="1" ht="12.75" x14ac:dyDescent="0.2">
      <c r="A48" s="56" t="s">
        <v>308</v>
      </c>
      <c r="B48" s="57">
        <v>0</v>
      </c>
      <c r="E48" s="24"/>
      <c r="F48" s="24"/>
      <c r="H48" s="63"/>
    </row>
    <row r="49" spans="1:8" s="54" customFormat="1" ht="12.75" x14ac:dyDescent="0.2">
      <c r="A49" s="52" t="s">
        <v>309</v>
      </c>
      <c r="B49" s="53">
        <v>1584.96</v>
      </c>
      <c r="E49" s="24"/>
      <c r="F49" s="27"/>
      <c r="G49" s="63"/>
      <c r="H49" s="63"/>
    </row>
    <row r="50" spans="1:8" s="54" customFormat="1" ht="12.75" x14ac:dyDescent="0.2">
      <c r="A50" s="56" t="s">
        <v>310</v>
      </c>
      <c r="B50" s="53">
        <v>14300</v>
      </c>
      <c r="E50" s="24"/>
      <c r="F50" s="65"/>
      <c r="G50" s="63"/>
      <c r="H50" s="63"/>
    </row>
    <row r="51" spans="1:8" s="54" customFormat="1" ht="25.5" x14ac:dyDescent="0.2">
      <c r="A51" s="52" t="s">
        <v>311</v>
      </c>
      <c r="B51" s="75">
        <v>0</v>
      </c>
      <c r="E51" s="24"/>
      <c r="F51" s="24"/>
      <c r="H51" s="63"/>
    </row>
    <row r="52" spans="1:8" x14ac:dyDescent="0.25">
      <c r="A52" s="9" t="s">
        <v>126</v>
      </c>
      <c r="B52" s="18">
        <v>3466646.2700000005</v>
      </c>
      <c r="E52" s="31"/>
      <c r="F52" s="39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v>786215.55999999959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6">
    <pageSetUpPr fitToPage="1"/>
  </sheetPr>
  <dimension ref="A1:H54"/>
  <sheetViews>
    <sheetView zoomScaleNormal="100" workbookViewId="0">
      <pane ySplit="3" topLeftCell="A46" activePane="bottomLeft" state="frozen"/>
      <selection activeCell="B38" sqref="B38"/>
      <selection pane="bottomLeft" activeCell="B38" sqref="B38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7" t="s">
        <v>312</v>
      </c>
      <c r="B1" s="157"/>
      <c r="C1" s="157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161" t="s">
        <v>61</v>
      </c>
      <c r="B3" s="161"/>
      <c r="C3" s="161"/>
      <c r="D3" s="15"/>
      <c r="E3" s="1" t="s">
        <v>91</v>
      </c>
      <c r="F3" s="12"/>
    </row>
    <row r="4" spans="1:8" ht="6" customHeight="1" x14ac:dyDescent="0.25"/>
    <row r="5" spans="1:8" x14ac:dyDescent="0.25">
      <c r="A5" s="155" t="s">
        <v>103</v>
      </c>
      <c r="B5" s="159" t="s">
        <v>123</v>
      </c>
      <c r="C5" s="160"/>
      <c r="E5" s="5"/>
      <c r="F5" s="6"/>
    </row>
    <row r="6" spans="1:8" x14ac:dyDescent="0.25">
      <c r="A6" s="156"/>
      <c r="B6" s="16" t="s">
        <v>97</v>
      </c>
      <c r="C6" s="16" t="s">
        <v>98</v>
      </c>
      <c r="E6" s="5"/>
      <c r="F6" s="6"/>
    </row>
    <row r="7" spans="1:8" s="54" customFormat="1" ht="12.75" x14ac:dyDescent="0.2">
      <c r="A7" s="52" t="s">
        <v>117</v>
      </c>
      <c r="B7" s="53">
        <v>685900.68</v>
      </c>
      <c r="C7" s="59">
        <v>727678.08</v>
      </c>
      <c r="E7" s="24"/>
      <c r="F7" s="27"/>
      <c r="G7" s="27"/>
      <c r="H7" s="63"/>
    </row>
    <row r="8" spans="1:8" s="54" customFormat="1" ht="25.5" x14ac:dyDescent="0.2">
      <c r="A8" s="52" t="s">
        <v>106</v>
      </c>
      <c r="B8" s="53">
        <v>144851.29</v>
      </c>
      <c r="C8" s="59">
        <v>140179.9</v>
      </c>
      <c r="E8" s="24"/>
      <c r="F8" s="24"/>
      <c r="G8" s="24"/>
      <c r="H8" s="63"/>
    </row>
    <row r="9" spans="1:8" s="54" customFormat="1" ht="12.75" x14ac:dyDescent="0.25">
      <c r="A9" s="52" t="s">
        <v>118</v>
      </c>
      <c r="B9" s="59">
        <v>535019.34</v>
      </c>
      <c r="C9" s="59">
        <v>523992.22</v>
      </c>
      <c r="E9" s="24"/>
      <c r="F9" s="27"/>
      <c r="G9" s="27"/>
    </row>
    <row r="10" spans="1:8" s="54" customFormat="1" ht="25.5" x14ac:dyDescent="0.2">
      <c r="A10" s="52" t="s">
        <v>113</v>
      </c>
      <c r="B10" s="53">
        <v>186185.43</v>
      </c>
      <c r="C10" s="59">
        <v>181617.68</v>
      </c>
      <c r="E10" s="24"/>
      <c r="F10" s="27"/>
      <c r="G10" s="27"/>
      <c r="H10" s="63"/>
    </row>
    <row r="11" spans="1:8" s="54" customFormat="1" ht="12.75" x14ac:dyDescent="0.2">
      <c r="A11" s="52" t="s">
        <v>104</v>
      </c>
      <c r="B11" s="53">
        <v>147098.60999999999</v>
      </c>
      <c r="C11" s="59">
        <v>144066.57</v>
      </c>
      <c r="E11" s="24"/>
      <c r="F11" s="27"/>
      <c r="G11" s="27"/>
      <c r="H11" s="63"/>
    </row>
    <row r="12" spans="1:8" s="54" customFormat="1" ht="12.75" x14ac:dyDescent="0.2">
      <c r="A12" s="52" t="s">
        <v>100</v>
      </c>
      <c r="B12" s="53">
        <v>28508.31</v>
      </c>
      <c r="C12" s="59">
        <v>28091.66</v>
      </c>
      <c r="E12" s="24"/>
      <c r="F12" s="27"/>
      <c r="G12" s="27"/>
      <c r="H12" s="63"/>
    </row>
    <row r="13" spans="1:8" s="54" customFormat="1" ht="12.75" x14ac:dyDescent="0.2">
      <c r="A13" s="52" t="s">
        <v>101</v>
      </c>
      <c r="B13" s="75">
        <v>0</v>
      </c>
      <c r="C13" s="75">
        <v>0</v>
      </c>
      <c r="E13" s="24"/>
      <c r="F13" s="24"/>
      <c r="G13" s="24"/>
      <c r="H13" s="63"/>
    </row>
    <row r="14" spans="1:8" s="54" customFormat="1" ht="12.75" x14ac:dyDescent="0.2">
      <c r="A14" s="52" t="s">
        <v>105</v>
      </c>
      <c r="B14" s="53">
        <v>430361.4</v>
      </c>
      <c r="C14" s="59">
        <v>404734.11</v>
      </c>
      <c r="E14" s="24"/>
      <c r="F14" s="27"/>
      <c r="G14" s="27"/>
      <c r="H14" s="63"/>
    </row>
    <row r="15" spans="1:8" s="54" customFormat="1" ht="12.75" x14ac:dyDescent="0.25">
      <c r="A15" s="52" t="s">
        <v>119</v>
      </c>
      <c r="B15" s="59">
        <v>0</v>
      </c>
      <c r="C15" s="59">
        <v>0</v>
      </c>
      <c r="E15" s="24"/>
      <c r="F15" s="24"/>
      <c r="G15" s="24"/>
    </row>
    <row r="16" spans="1:8" s="54" customFormat="1" ht="12.75" x14ac:dyDescent="0.25">
      <c r="A16" s="52" t="s">
        <v>107</v>
      </c>
      <c r="B16" s="59">
        <v>329082.48</v>
      </c>
      <c r="C16" s="59">
        <v>321079.19</v>
      </c>
      <c r="E16" s="24"/>
      <c r="F16" s="27"/>
      <c r="G16" s="27"/>
    </row>
    <row r="17" spans="1:8" s="54" customFormat="1" ht="12.75" x14ac:dyDescent="0.25">
      <c r="A17" s="52" t="s">
        <v>120</v>
      </c>
      <c r="B17" s="59">
        <v>0</v>
      </c>
      <c r="C17" s="59">
        <v>0</v>
      </c>
      <c r="E17" s="24"/>
      <c r="F17" s="37"/>
      <c r="G17" s="37"/>
    </row>
    <row r="18" spans="1:8" s="54" customFormat="1" ht="12.75" x14ac:dyDescent="0.2">
      <c r="A18" s="52" t="s">
        <v>108</v>
      </c>
      <c r="B18" s="75">
        <v>0</v>
      </c>
      <c r="C18" s="75">
        <v>785.91</v>
      </c>
      <c r="E18" s="24"/>
      <c r="F18" s="24"/>
      <c r="G18" s="24"/>
      <c r="H18" s="63"/>
    </row>
    <row r="19" spans="1:8" s="54" customFormat="1" ht="12.75" x14ac:dyDescent="0.25">
      <c r="A19" s="52" t="s">
        <v>303</v>
      </c>
      <c r="B19" s="59">
        <v>92074.89</v>
      </c>
      <c r="C19" s="59">
        <v>91276.82</v>
      </c>
      <c r="E19" s="24"/>
      <c r="F19" s="27"/>
      <c r="G19" s="27"/>
    </row>
    <row r="20" spans="1:8" s="54" customFormat="1" ht="12.75" x14ac:dyDescent="0.25">
      <c r="A20" s="52" t="s">
        <v>121</v>
      </c>
      <c r="B20" s="75">
        <v>0</v>
      </c>
      <c r="C20" s="59">
        <v>0</v>
      </c>
      <c r="E20" s="24"/>
      <c r="F20" s="24"/>
      <c r="G20" s="24"/>
    </row>
    <row r="21" spans="1:8" s="54" customFormat="1" ht="25.5" x14ac:dyDescent="0.25">
      <c r="A21" s="52" t="s">
        <v>109</v>
      </c>
      <c r="B21" s="53">
        <v>654983.34</v>
      </c>
      <c r="C21" s="59">
        <v>714243.9</v>
      </c>
      <c r="E21" s="24"/>
      <c r="F21" s="24"/>
      <c r="G21" s="24"/>
    </row>
    <row r="22" spans="1:8" s="54" customFormat="1" ht="25.5" x14ac:dyDescent="0.25">
      <c r="A22" s="52" t="s">
        <v>110</v>
      </c>
      <c r="B22" s="53">
        <v>458399.25</v>
      </c>
      <c r="C22" s="59">
        <v>1041841.32</v>
      </c>
      <c r="E22" s="24"/>
      <c r="F22" s="24"/>
      <c r="G22" s="24"/>
    </row>
    <row r="23" spans="1:8" s="54" customFormat="1" ht="12.75" x14ac:dyDescent="0.25">
      <c r="A23" s="52" t="s">
        <v>111</v>
      </c>
      <c r="B23" s="59">
        <v>51275.040000000001</v>
      </c>
      <c r="C23" s="59">
        <v>49631.55</v>
      </c>
      <c r="E23" s="24"/>
      <c r="F23" s="37"/>
      <c r="G23" s="37"/>
    </row>
    <row r="24" spans="1:8" s="54" customFormat="1" ht="12.75" x14ac:dyDescent="0.2">
      <c r="A24" s="52" t="s">
        <v>112</v>
      </c>
      <c r="B24" s="59">
        <v>44624.52</v>
      </c>
      <c r="C24" s="59">
        <v>63287.54</v>
      </c>
      <c r="E24" s="24"/>
      <c r="F24" s="37"/>
      <c r="G24" s="37"/>
      <c r="H24" s="63"/>
    </row>
    <row r="25" spans="1:8" s="54" customFormat="1" ht="12.75" x14ac:dyDescent="0.2">
      <c r="A25" s="52" t="s">
        <v>313</v>
      </c>
      <c r="B25" s="53">
        <v>0</v>
      </c>
      <c r="C25" s="59">
        <v>0</v>
      </c>
      <c r="E25" s="24"/>
      <c r="F25" s="64"/>
      <c r="G25" s="64"/>
      <c r="H25" s="63"/>
    </row>
    <row r="26" spans="1:8" s="54" customFormat="1" ht="12.75" x14ac:dyDescent="0.2">
      <c r="A26" s="52" t="s">
        <v>314</v>
      </c>
      <c r="B26" s="53">
        <v>71400</v>
      </c>
      <c r="C26" s="59">
        <v>71400</v>
      </c>
      <c r="E26" s="24"/>
      <c r="F26" s="65"/>
      <c r="G26" s="65"/>
      <c r="H26" s="63"/>
    </row>
    <row r="27" spans="1:8" x14ac:dyDescent="0.2">
      <c r="A27" s="9" t="s">
        <v>122</v>
      </c>
      <c r="B27" s="19">
        <v>3859764.58</v>
      </c>
      <c r="C27" s="19">
        <v>4503906.4499999993</v>
      </c>
      <c r="E27" s="41"/>
      <c r="F27" s="42"/>
      <c r="G27" s="42"/>
    </row>
    <row r="28" spans="1:8" ht="15" x14ac:dyDescent="0.25">
      <c r="B28" s="10"/>
      <c r="C28" s="54"/>
    </row>
    <row r="29" spans="1:8" x14ac:dyDescent="0.25">
      <c r="A29" s="16" t="s">
        <v>103</v>
      </c>
      <c r="B29" s="17" t="s">
        <v>124</v>
      </c>
      <c r="C29" s="67"/>
    </row>
    <row r="30" spans="1:8" s="54" customFormat="1" ht="12.75" x14ac:dyDescent="0.2">
      <c r="A30" s="52" t="s">
        <v>117</v>
      </c>
      <c r="B30" s="53">
        <v>685929.6</v>
      </c>
      <c r="C30" s="67"/>
      <c r="E30" s="24"/>
      <c r="F30" s="62"/>
      <c r="G30" s="63"/>
      <c r="H30" s="63"/>
    </row>
    <row r="31" spans="1:8" s="54" customFormat="1" ht="12.75" x14ac:dyDescent="0.2">
      <c r="A31" s="52" t="s">
        <v>125</v>
      </c>
      <c r="B31" s="53">
        <v>1435264</v>
      </c>
      <c r="E31" s="24"/>
      <c r="F31" s="27"/>
      <c r="G31" s="63"/>
      <c r="H31" s="63"/>
    </row>
    <row r="32" spans="1:8" s="54" customFormat="1" ht="25.5" x14ac:dyDescent="0.2">
      <c r="A32" s="52" t="s">
        <v>99</v>
      </c>
      <c r="B32" s="53">
        <v>186192.9</v>
      </c>
      <c r="E32" s="24"/>
      <c r="F32" s="37"/>
      <c r="G32" s="63"/>
      <c r="H32" s="63"/>
    </row>
    <row r="33" spans="1:8" s="54" customFormat="1" ht="12.75" x14ac:dyDescent="0.2">
      <c r="A33" s="52" t="s">
        <v>114</v>
      </c>
      <c r="B33" s="53">
        <v>147105</v>
      </c>
      <c r="E33" s="24"/>
      <c r="F33" s="37"/>
      <c r="G33" s="63"/>
      <c r="H33" s="63"/>
    </row>
    <row r="34" spans="1:8" s="54" customFormat="1" ht="12.75" x14ac:dyDescent="0.2">
      <c r="A34" s="52" t="s">
        <v>276</v>
      </c>
      <c r="B34" s="53">
        <v>28580.400000000001</v>
      </c>
      <c r="E34" s="24"/>
      <c r="F34" s="37"/>
      <c r="G34" s="63"/>
      <c r="H34" s="63"/>
    </row>
    <row r="35" spans="1:8" s="54" customFormat="1" ht="12.75" x14ac:dyDescent="0.2">
      <c r="A35" s="52" t="s">
        <v>277</v>
      </c>
      <c r="B35" s="75">
        <v>0</v>
      </c>
      <c r="E35" s="24"/>
      <c r="F35" s="24"/>
      <c r="G35" s="63"/>
      <c r="H35" s="63"/>
    </row>
    <row r="36" spans="1:8" s="54" customFormat="1" ht="12.75" x14ac:dyDescent="0.2">
      <c r="A36" s="52" t="s">
        <v>278</v>
      </c>
      <c r="B36" s="53">
        <v>404526.64</v>
      </c>
      <c r="E36" s="24"/>
      <c r="F36" s="27"/>
      <c r="G36" s="63"/>
      <c r="H36" s="63"/>
    </row>
    <row r="37" spans="1:8" s="54" customFormat="1" ht="12.75" x14ac:dyDescent="0.2">
      <c r="A37" s="52" t="s">
        <v>102</v>
      </c>
      <c r="B37" s="53">
        <v>0</v>
      </c>
      <c r="E37" s="24"/>
      <c r="F37" s="27"/>
      <c r="G37" s="63"/>
      <c r="H37" s="63"/>
    </row>
    <row r="38" spans="1:8" s="54" customFormat="1" ht="12.75" x14ac:dyDescent="0.2">
      <c r="A38" s="52" t="s">
        <v>279</v>
      </c>
      <c r="B38" s="53">
        <v>329094.90000000002</v>
      </c>
      <c r="E38" s="24"/>
      <c r="F38" s="37"/>
      <c r="G38" s="63"/>
      <c r="H38" s="63"/>
    </row>
    <row r="39" spans="1:8" s="54" customFormat="1" ht="12.75" x14ac:dyDescent="0.2">
      <c r="A39" s="52" t="s">
        <v>280</v>
      </c>
      <c r="B39" s="53">
        <v>0</v>
      </c>
      <c r="E39" s="24"/>
      <c r="F39" s="24"/>
      <c r="G39" s="63"/>
      <c r="H39" s="63"/>
    </row>
    <row r="40" spans="1:8" s="54" customFormat="1" ht="12.75" x14ac:dyDescent="0.2">
      <c r="A40" s="56" t="s">
        <v>281</v>
      </c>
      <c r="B40" s="75">
        <v>0</v>
      </c>
      <c r="E40" s="24"/>
      <c r="F40" s="24"/>
      <c r="G40" s="63"/>
      <c r="H40" s="63"/>
    </row>
    <row r="41" spans="1:8" s="54" customFormat="1" ht="12.75" x14ac:dyDescent="0.2">
      <c r="A41" s="52" t="s">
        <v>302</v>
      </c>
      <c r="B41" s="53">
        <v>86424.25</v>
      </c>
      <c r="E41" s="24"/>
      <c r="F41" s="24"/>
      <c r="G41" s="63"/>
      <c r="H41" s="63"/>
    </row>
    <row r="42" spans="1:8" s="54" customFormat="1" ht="25.5" x14ac:dyDescent="0.2">
      <c r="A42" s="52" t="s">
        <v>304</v>
      </c>
      <c r="B42" s="53">
        <v>861081.24</v>
      </c>
      <c r="E42" s="24"/>
      <c r="F42" s="24"/>
      <c r="G42" s="63"/>
      <c r="H42" s="63"/>
    </row>
    <row r="43" spans="1:8" s="54" customFormat="1" ht="12.75" x14ac:dyDescent="0.25">
      <c r="A43" s="58" t="s">
        <v>115</v>
      </c>
      <c r="B43" s="55">
        <v>59692.959999999999</v>
      </c>
      <c r="E43" s="24"/>
      <c r="F43" s="24"/>
    </row>
    <row r="44" spans="1:8" s="54" customFormat="1" ht="12.75" x14ac:dyDescent="0.2">
      <c r="A44" s="58" t="s">
        <v>127</v>
      </c>
      <c r="B44" s="55">
        <v>75324.75</v>
      </c>
      <c r="F44" s="64"/>
      <c r="H44" s="63"/>
    </row>
    <row r="45" spans="1:8" s="54" customFormat="1" ht="12.75" x14ac:dyDescent="0.2">
      <c r="A45" s="52" t="s">
        <v>305</v>
      </c>
      <c r="B45" s="53">
        <v>562438.19999999995</v>
      </c>
      <c r="E45" s="24"/>
      <c r="F45" s="24"/>
      <c r="H45" s="63"/>
    </row>
    <row r="46" spans="1:8" s="54" customFormat="1" ht="12.75" x14ac:dyDescent="0.2">
      <c r="A46" s="58" t="s">
        <v>306</v>
      </c>
      <c r="B46" s="55">
        <v>99053.28</v>
      </c>
      <c r="F46" s="24"/>
      <c r="H46" s="63"/>
    </row>
    <row r="47" spans="1:8" s="54" customFormat="1" ht="12.75" x14ac:dyDescent="0.2">
      <c r="A47" s="52" t="s">
        <v>307</v>
      </c>
      <c r="B47" s="53">
        <v>75667.8</v>
      </c>
      <c r="E47" s="24"/>
      <c r="F47" s="24"/>
      <c r="G47" s="63"/>
      <c r="H47" s="63"/>
    </row>
    <row r="48" spans="1:8" s="54" customFormat="1" ht="12.75" x14ac:dyDescent="0.2">
      <c r="A48" s="56" t="s">
        <v>308</v>
      </c>
      <c r="B48" s="57">
        <v>0</v>
      </c>
      <c r="E48" s="24"/>
      <c r="F48" s="24"/>
      <c r="G48" s="63"/>
      <c r="H48" s="63"/>
    </row>
    <row r="49" spans="1:8" s="54" customFormat="1" ht="12.75" x14ac:dyDescent="0.2">
      <c r="A49" s="52" t="s">
        <v>309</v>
      </c>
      <c r="B49" s="53">
        <v>976.64</v>
      </c>
      <c r="E49" s="24"/>
      <c r="F49" s="27"/>
      <c r="H49" s="63"/>
    </row>
    <row r="50" spans="1:8" s="54" customFormat="1" ht="12.75" x14ac:dyDescent="0.2">
      <c r="A50" s="56" t="s">
        <v>310</v>
      </c>
      <c r="B50" s="53">
        <v>71400</v>
      </c>
      <c r="E50" s="24"/>
      <c r="F50" s="65"/>
      <c r="G50" s="63"/>
      <c r="H50" s="63"/>
    </row>
    <row r="51" spans="1:8" s="54" customFormat="1" ht="25.5" x14ac:dyDescent="0.2">
      <c r="A51" s="52" t="s">
        <v>311</v>
      </c>
      <c r="B51" s="75">
        <v>0</v>
      </c>
      <c r="E51" s="24"/>
      <c r="F51" s="24"/>
      <c r="G51" s="63"/>
      <c r="H51" s="63"/>
    </row>
    <row r="52" spans="1:8" x14ac:dyDescent="0.25">
      <c r="A52" s="9" t="s">
        <v>126</v>
      </c>
      <c r="B52" s="18">
        <v>4874681.5699999994</v>
      </c>
      <c r="E52" s="31"/>
      <c r="F52" s="39"/>
    </row>
    <row r="53" spans="1:8" ht="4.5" customHeight="1" x14ac:dyDescent="0.25">
      <c r="B53" s="2"/>
      <c r="E53" s="33"/>
      <c r="F53" s="40"/>
    </row>
    <row r="54" spans="1:8" x14ac:dyDescent="0.25">
      <c r="A54" s="9" t="s">
        <v>116</v>
      </c>
      <c r="B54" s="18">
        <v>-370775.12000000011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7">
    <pageSetUpPr fitToPage="1"/>
  </sheetPr>
  <dimension ref="A1:H54"/>
  <sheetViews>
    <sheetView zoomScaleNormal="100" workbookViewId="0">
      <pane ySplit="3" topLeftCell="A40" activePane="bottomLeft" state="frozen"/>
      <selection activeCell="B38" sqref="B38"/>
      <selection pane="bottomLeft" activeCell="B38" sqref="B38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7" t="s">
        <v>312</v>
      </c>
      <c r="B1" s="157"/>
      <c r="C1" s="157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161" t="s">
        <v>62</v>
      </c>
      <c r="B3" s="161"/>
      <c r="C3" s="161"/>
      <c r="D3" s="15"/>
      <c r="E3" s="1" t="s">
        <v>91</v>
      </c>
      <c r="F3" s="12"/>
    </row>
    <row r="4" spans="1:8" ht="6" customHeight="1" x14ac:dyDescent="0.25"/>
    <row r="5" spans="1:8" x14ac:dyDescent="0.25">
      <c r="A5" s="155" t="s">
        <v>103</v>
      </c>
      <c r="B5" s="159" t="s">
        <v>123</v>
      </c>
      <c r="C5" s="160"/>
      <c r="E5" s="5"/>
      <c r="F5" s="6"/>
    </row>
    <row r="6" spans="1:8" x14ac:dyDescent="0.25">
      <c r="A6" s="156"/>
      <c r="B6" s="16" t="s">
        <v>97</v>
      </c>
      <c r="C6" s="16" t="s">
        <v>98</v>
      </c>
      <c r="E6" s="5"/>
      <c r="F6" s="6"/>
    </row>
    <row r="7" spans="1:8" s="54" customFormat="1" ht="12.75" x14ac:dyDescent="0.2">
      <c r="A7" s="52" t="s">
        <v>117</v>
      </c>
      <c r="B7" s="53">
        <v>451323.36</v>
      </c>
      <c r="C7" s="59">
        <v>476547.37</v>
      </c>
      <c r="E7" s="24"/>
      <c r="F7" s="27"/>
      <c r="G7" s="27"/>
      <c r="H7" s="63"/>
    </row>
    <row r="8" spans="1:8" s="54" customFormat="1" ht="25.5" x14ac:dyDescent="0.2">
      <c r="A8" s="52" t="s">
        <v>106</v>
      </c>
      <c r="B8" s="53">
        <v>120612.19</v>
      </c>
      <c r="C8" s="59">
        <v>123650.86</v>
      </c>
      <c r="E8" s="24"/>
      <c r="F8" s="24"/>
      <c r="G8" s="24"/>
      <c r="H8" s="63"/>
    </row>
    <row r="9" spans="1:8" s="54" customFormat="1" ht="12.75" x14ac:dyDescent="0.25">
      <c r="A9" s="52" t="s">
        <v>118</v>
      </c>
      <c r="B9" s="59">
        <v>352043.52000000002</v>
      </c>
      <c r="C9" s="59">
        <v>352954.26</v>
      </c>
      <c r="E9" s="24"/>
      <c r="F9" s="27"/>
      <c r="G9" s="27"/>
    </row>
    <row r="10" spans="1:8" s="54" customFormat="1" ht="25.5" x14ac:dyDescent="0.2">
      <c r="A10" s="52" t="s">
        <v>113</v>
      </c>
      <c r="B10" s="53">
        <v>122510.34</v>
      </c>
      <c r="C10" s="59">
        <v>121924.25</v>
      </c>
      <c r="E10" s="24"/>
      <c r="F10" s="27"/>
      <c r="G10" s="27"/>
      <c r="H10" s="63"/>
    </row>
    <row r="11" spans="1:8" s="54" customFormat="1" ht="12.75" x14ac:dyDescent="0.2">
      <c r="A11" s="52" t="s">
        <v>104</v>
      </c>
      <c r="B11" s="53">
        <v>96791.1</v>
      </c>
      <c r="C11" s="59">
        <v>96813.31</v>
      </c>
      <c r="E11" s="24"/>
      <c r="F11" s="27"/>
      <c r="G11" s="27"/>
      <c r="H11" s="63"/>
    </row>
    <row r="12" spans="1:8" s="54" customFormat="1" ht="12.75" x14ac:dyDescent="0.2">
      <c r="A12" s="52" t="s">
        <v>100</v>
      </c>
      <c r="B12" s="53">
        <v>18805.32</v>
      </c>
      <c r="C12" s="59">
        <v>18853.79</v>
      </c>
      <c r="E12" s="24"/>
      <c r="F12" s="27"/>
      <c r="G12" s="27"/>
      <c r="H12" s="63"/>
    </row>
    <row r="13" spans="1:8" s="54" customFormat="1" ht="12.75" x14ac:dyDescent="0.2">
      <c r="A13" s="52" t="s">
        <v>101</v>
      </c>
      <c r="B13" s="75">
        <v>0</v>
      </c>
      <c r="C13" s="75">
        <v>0</v>
      </c>
      <c r="E13" s="24"/>
      <c r="F13" s="24"/>
      <c r="G13" s="24"/>
      <c r="H13" s="63"/>
    </row>
    <row r="14" spans="1:8" s="54" customFormat="1" ht="12.75" x14ac:dyDescent="0.2">
      <c r="A14" s="52" t="s">
        <v>105</v>
      </c>
      <c r="B14" s="53">
        <v>242370.36</v>
      </c>
      <c r="C14" s="59">
        <v>230774.12</v>
      </c>
      <c r="E14" s="24"/>
      <c r="F14" s="27"/>
      <c r="G14" s="27"/>
      <c r="H14" s="63"/>
    </row>
    <row r="15" spans="1:8" s="54" customFormat="1" ht="12.75" x14ac:dyDescent="0.25">
      <c r="A15" s="52" t="s">
        <v>119</v>
      </c>
      <c r="B15" s="59">
        <v>0</v>
      </c>
      <c r="C15" s="59">
        <v>0</v>
      </c>
      <c r="E15" s="24"/>
      <c r="F15" s="24"/>
      <c r="G15" s="24"/>
    </row>
    <row r="16" spans="1:8" s="54" customFormat="1" ht="12.75" x14ac:dyDescent="0.25">
      <c r="A16" s="52" t="s">
        <v>107</v>
      </c>
      <c r="B16" s="59">
        <v>216537.18</v>
      </c>
      <c r="C16" s="59">
        <v>216540.37</v>
      </c>
      <c r="E16" s="24"/>
      <c r="F16" s="27"/>
      <c r="G16" s="27"/>
    </row>
    <row r="17" spans="1:8" s="54" customFormat="1" ht="12.75" x14ac:dyDescent="0.25">
      <c r="A17" s="52" t="s">
        <v>120</v>
      </c>
      <c r="B17" s="59">
        <v>0</v>
      </c>
      <c r="C17" s="59">
        <v>0</v>
      </c>
      <c r="E17" s="24"/>
      <c r="F17" s="37"/>
      <c r="G17" s="37"/>
    </row>
    <row r="18" spans="1:8" s="54" customFormat="1" ht="12.75" x14ac:dyDescent="0.2">
      <c r="A18" s="52" t="s">
        <v>108</v>
      </c>
      <c r="B18" s="75">
        <v>0</v>
      </c>
      <c r="C18" s="75">
        <v>54.13</v>
      </c>
      <c r="E18" s="24"/>
      <c r="F18" s="24"/>
      <c r="G18" s="24"/>
      <c r="H18" s="63"/>
    </row>
    <row r="19" spans="1:8" s="54" customFormat="1" ht="12.75" x14ac:dyDescent="0.25">
      <c r="A19" s="52" t="s">
        <v>303</v>
      </c>
      <c r="B19" s="59">
        <v>72685.7</v>
      </c>
      <c r="C19" s="59">
        <v>73795.77</v>
      </c>
      <c r="E19" s="24"/>
      <c r="F19" s="27"/>
      <c r="G19" s="27"/>
    </row>
    <row r="20" spans="1:8" s="54" customFormat="1" ht="12.75" x14ac:dyDescent="0.25">
      <c r="A20" s="52" t="s">
        <v>121</v>
      </c>
      <c r="B20" s="75">
        <v>0</v>
      </c>
      <c r="C20" s="59">
        <v>0</v>
      </c>
      <c r="E20" s="24"/>
      <c r="F20" s="24"/>
      <c r="G20" s="24"/>
    </row>
    <row r="21" spans="1:8" s="54" customFormat="1" ht="25.5" x14ac:dyDescent="0.25">
      <c r="A21" s="52" t="s">
        <v>109</v>
      </c>
      <c r="B21" s="53">
        <v>444762.49</v>
      </c>
      <c r="C21" s="59">
        <v>507185.61</v>
      </c>
      <c r="E21" s="24"/>
      <c r="F21" s="24"/>
      <c r="G21" s="24"/>
    </row>
    <row r="22" spans="1:8" s="54" customFormat="1" ht="25.5" x14ac:dyDescent="0.25">
      <c r="A22" s="52" t="s">
        <v>110</v>
      </c>
      <c r="B22" s="53">
        <v>393256.64</v>
      </c>
      <c r="C22" s="59">
        <v>865928.69</v>
      </c>
      <c r="E22" s="24"/>
      <c r="F22" s="24"/>
      <c r="G22" s="24"/>
    </row>
    <row r="23" spans="1:8" s="54" customFormat="1" ht="12.75" x14ac:dyDescent="0.25">
      <c r="A23" s="52" t="s">
        <v>111</v>
      </c>
      <c r="B23" s="59">
        <v>33738.959999999999</v>
      </c>
      <c r="C23" s="59">
        <v>33847.67</v>
      </c>
      <c r="E23" s="24"/>
      <c r="F23" s="37"/>
      <c r="G23" s="37"/>
    </row>
    <row r="24" spans="1:8" s="54" customFormat="1" ht="12.75" x14ac:dyDescent="0.2">
      <c r="A24" s="52" t="s">
        <v>112</v>
      </c>
      <c r="B24" s="59">
        <v>26622.01</v>
      </c>
      <c r="C24" s="59">
        <v>53711.94</v>
      </c>
      <c r="E24" s="24"/>
      <c r="F24" s="37"/>
      <c r="G24" s="37"/>
      <c r="H24" s="63"/>
    </row>
    <row r="25" spans="1:8" s="54" customFormat="1" ht="12.75" x14ac:dyDescent="0.2">
      <c r="A25" s="52" t="s">
        <v>313</v>
      </c>
      <c r="B25" s="53">
        <v>33200.75</v>
      </c>
      <c r="C25" s="59">
        <v>32000.59</v>
      </c>
      <c r="E25" s="24"/>
      <c r="F25" s="64"/>
      <c r="G25" s="64"/>
      <c r="H25" s="63"/>
    </row>
    <row r="26" spans="1:8" s="54" customFormat="1" ht="12.75" x14ac:dyDescent="0.2">
      <c r="A26" s="52" t="s">
        <v>314</v>
      </c>
      <c r="B26" s="53">
        <v>55800</v>
      </c>
      <c r="C26" s="59">
        <v>55800</v>
      </c>
      <c r="E26" s="24"/>
      <c r="F26" s="65"/>
      <c r="G26" s="65"/>
      <c r="H26" s="63"/>
    </row>
    <row r="27" spans="1:8" x14ac:dyDescent="0.25">
      <c r="A27" s="9" t="s">
        <v>122</v>
      </c>
      <c r="B27" s="19">
        <v>2681059.9199999995</v>
      </c>
      <c r="C27" s="19">
        <v>3260382.7299999995</v>
      </c>
      <c r="E27" s="25"/>
      <c r="F27" s="38"/>
      <c r="G27" s="38"/>
    </row>
    <row r="28" spans="1:8" ht="15" x14ac:dyDescent="0.25">
      <c r="B28" s="10"/>
      <c r="C28" s="54"/>
    </row>
    <row r="29" spans="1:8" x14ac:dyDescent="0.25">
      <c r="A29" s="16" t="s">
        <v>103</v>
      </c>
      <c r="B29" s="17" t="s">
        <v>124</v>
      </c>
      <c r="C29" s="67"/>
    </row>
    <row r="30" spans="1:8" s="54" customFormat="1" ht="12.75" x14ac:dyDescent="0.2">
      <c r="A30" s="52" t="s">
        <v>117</v>
      </c>
      <c r="B30" s="53">
        <v>451313.28</v>
      </c>
      <c r="C30" s="67"/>
      <c r="E30" s="24"/>
      <c r="F30" s="62"/>
      <c r="G30" s="63"/>
      <c r="H30" s="63"/>
    </row>
    <row r="31" spans="1:8" s="54" customFormat="1" ht="12.75" x14ac:dyDescent="0.2">
      <c r="A31" s="52" t="s">
        <v>125</v>
      </c>
      <c r="B31" s="53">
        <v>187402</v>
      </c>
      <c r="E31" s="24"/>
      <c r="F31" s="27"/>
      <c r="G31" s="63"/>
      <c r="H31" s="63"/>
    </row>
    <row r="32" spans="1:8" s="54" customFormat="1" ht="25.5" x14ac:dyDescent="0.2">
      <c r="A32" s="52" t="s">
        <v>99</v>
      </c>
      <c r="B32" s="53">
        <v>122507.22</v>
      </c>
      <c r="E32" s="24"/>
      <c r="F32" s="37"/>
      <c r="G32" s="63"/>
      <c r="H32" s="63"/>
    </row>
    <row r="33" spans="1:8" s="54" customFormat="1" ht="12.75" x14ac:dyDescent="0.2">
      <c r="A33" s="52" t="s">
        <v>114</v>
      </c>
      <c r="B33" s="53">
        <v>96789</v>
      </c>
      <c r="E33" s="24"/>
      <c r="F33" s="37"/>
      <c r="G33" s="63"/>
      <c r="H33" s="63"/>
    </row>
    <row r="34" spans="1:8" s="54" customFormat="1" ht="12.75" x14ac:dyDescent="0.2">
      <c r="A34" s="52" t="s">
        <v>276</v>
      </c>
      <c r="B34" s="53">
        <v>18804.72</v>
      </c>
      <c r="E34" s="24"/>
      <c r="F34" s="37"/>
      <c r="G34" s="63"/>
      <c r="H34" s="63"/>
    </row>
    <row r="35" spans="1:8" s="54" customFormat="1" ht="12.75" x14ac:dyDescent="0.2">
      <c r="A35" s="52" t="s">
        <v>277</v>
      </c>
      <c r="B35" s="75">
        <v>0</v>
      </c>
      <c r="E35" s="24"/>
      <c r="F35" s="24"/>
      <c r="G35" s="63"/>
      <c r="H35" s="63"/>
    </row>
    <row r="36" spans="1:8" s="54" customFormat="1" ht="12.75" x14ac:dyDescent="0.2">
      <c r="A36" s="52" t="s">
        <v>278</v>
      </c>
      <c r="B36" s="53">
        <v>227938.85</v>
      </c>
      <c r="E36" s="24"/>
      <c r="F36" s="27"/>
      <c r="G36" s="63"/>
      <c r="H36" s="63"/>
    </row>
    <row r="37" spans="1:8" s="54" customFormat="1" ht="12.75" x14ac:dyDescent="0.2">
      <c r="A37" s="52" t="s">
        <v>102</v>
      </c>
      <c r="B37" s="53">
        <v>0</v>
      </c>
      <c r="E37" s="24"/>
      <c r="F37" s="27"/>
      <c r="G37" s="63"/>
      <c r="H37" s="63"/>
    </row>
    <row r="38" spans="1:8" s="54" customFormat="1" ht="12.75" x14ac:dyDescent="0.2">
      <c r="A38" s="52" t="s">
        <v>279</v>
      </c>
      <c r="B38" s="53">
        <v>216530.82</v>
      </c>
      <c r="E38" s="24"/>
      <c r="F38" s="37"/>
      <c r="G38" s="63"/>
      <c r="H38" s="63"/>
    </row>
    <row r="39" spans="1:8" s="54" customFormat="1" ht="12.75" x14ac:dyDescent="0.2">
      <c r="A39" s="52" t="s">
        <v>280</v>
      </c>
      <c r="B39" s="53">
        <v>0</v>
      </c>
      <c r="E39" s="24"/>
      <c r="F39" s="24"/>
      <c r="G39" s="63"/>
      <c r="H39" s="63"/>
    </row>
    <row r="40" spans="1:8" s="54" customFormat="1" ht="12.75" x14ac:dyDescent="0.2">
      <c r="A40" s="56" t="s">
        <v>281</v>
      </c>
      <c r="B40" s="75">
        <v>0</v>
      </c>
      <c r="E40" s="24"/>
      <c r="F40" s="24"/>
      <c r="G40" s="63"/>
      <c r="H40" s="63"/>
    </row>
    <row r="41" spans="1:8" s="54" customFormat="1" ht="12.75" x14ac:dyDescent="0.2">
      <c r="A41" s="52" t="s">
        <v>302</v>
      </c>
      <c r="B41" s="53">
        <v>70966.06</v>
      </c>
      <c r="E41" s="24"/>
      <c r="F41" s="24"/>
      <c r="G41" s="63"/>
      <c r="H41" s="63"/>
    </row>
    <row r="42" spans="1:8" s="54" customFormat="1" ht="25.5" x14ac:dyDescent="0.2">
      <c r="A42" s="52" t="s">
        <v>304</v>
      </c>
      <c r="B42" s="53">
        <v>560934.03</v>
      </c>
      <c r="E42" s="24"/>
      <c r="F42" s="24"/>
      <c r="G42" s="63"/>
      <c r="H42" s="63"/>
    </row>
    <row r="43" spans="1:8" s="54" customFormat="1" ht="12.75" x14ac:dyDescent="0.25">
      <c r="A43" s="58" t="s">
        <v>115</v>
      </c>
      <c r="B43" s="55">
        <v>38213.839999999997</v>
      </c>
      <c r="E43" s="24"/>
      <c r="F43" s="24"/>
    </row>
    <row r="44" spans="1:8" s="54" customFormat="1" ht="12.75" x14ac:dyDescent="0.2">
      <c r="A44" s="58" t="s">
        <v>127</v>
      </c>
      <c r="B44" s="55">
        <v>57024.29</v>
      </c>
      <c r="F44" s="64"/>
      <c r="H44" s="63"/>
    </row>
    <row r="45" spans="1:8" s="54" customFormat="1" ht="12.75" x14ac:dyDescent="0.2">
      <c r="A45" s="52" t="s">
        <v>305</v>
      </c>
      <c r="B45" s="53">
        <v>382343.99</v>
      </c>
      <c r="E45" s="24"/>
      <c r="F45" s="24"/>
      <c r="H45" s="63"/>
    </row>
    <row r="46" spans="1:8" s="54" customFormat="1" ht="12.75" x14ac:dyDescent="0.2">
      <c r="A46" s="58" t="s">
        <v>306</v>
      </c>
      <c r="B46" s="55">
        <v>35682.35</v>
      </c>
      <c r="F46" s="24"/>
      <c r="H46" s="63"/>
    </row>
    <row r="47" spans="1:8" s="54" customFormat="1" ht="12.75" x14ac:dyDescent="0.2">
      <c r="A47" s="52" t="s">
        <v>307</v>
      </c>
      <c r="B47" s="53">
        <v>75667.8</v>
      </c>
      <c r="E47" s="24"/>
      <c r="F47" s="24"/>
      <c r="G47" s="63"/>
      <c r="H47" s="63"/>
    </row>
    <row r="48" spans="1:8" s="54" customFormat="1" ht="12.75" x14ac:dyDescent="0.2">
      <c r="A48" s="56" t="s">
        <v>308</v>
      </c>
      <c r="B48" s="57">
        <v>0</v>
      </c>
      <c r="E48" s="24"/>
      <c r="F48" s="24"/>
      <c r="G48" s="63"/>
      <c r="H48" s="63"/>
    </row>
    <row r="49" spans="1:8" s="54" customFormat="1" ht="12.75" x14ac:dyDescent="0.2">
      <c r="A49" s="52" t="s">
        <v>309</v>
      </c>
      <c r="B49" s="53">
        <v>0</v>
      </c>
      <c r="E49" s="24"/>
      <c r="F49" s="24"/>
      <c r="H49" s="63"/>
    </row>
    <row r="50" spans="1:8" s="54" customFormat="1" ht="12.75" x14ac:dyDescent="0.2">
      <c r="A50" s="56" t="s">
        <v>310</v>
      </c>
      <c r="B50" s="53">
        <v>55800</v>
      </c>
      <c r="E50" s="24"/>
      <c r="F50" s="65"/>
      <c r="G50" s="63"/>
      <c r="H50" s="63"/>
    </row>
    <row r="51" spans="1:8" s="54" customFormat="1" ht="25.5" x14ac:dyDescent="0.2">
      <c r="A51" s="52" t="s">
        <v>311</v>
      </c>
      <c r="B51" s="75">
        <v>0</v>
      </c>
      <c r="E51" s="24"/>
      <c r="F51" s="24"/>
      <c r="G51" s="63"/>
      <c r="H51" s="63"/>
    </row>
    <row r="52" spans="1:8" x14ac:dyDescent="0.25">
      <c r="A52" s="9" t="s">
        <v>126</v>
      </c>
      <c r="B52" s="18">
        <v>2466997.7700000005</v>
      </c>
      <c r="E52" s="31"/>
      <c r="F52" s="39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v>793384.95999999903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8">
    <pageSetUpPr fitToPage="1"/>
  </sheetPr>
  <dimension ref="A1:H54"/>
  <sheetViews>
    <sheetView zoomScaleNormal="100" workbookViewId="0">
      <pane ySplit="3" topLeftCell="A37" activePane="bottomLeft" state="frozen"/>
      <selection activeCell="B38" sqref="B38"/>
      <selection pane="bottomLeft" activeCell="B38" sqref="B38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7" t="s">
        <v>312</v>
      </c>
      <c r="B1" s="157"/>
      <c r="C1" s="157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161" t="s">
        <v>63</v>
      </c>
      <c r="B3" s="161"/>
      <c r="C3" s="161"/>
      <c r="D3" s="15"/>
      <c r="E3" s="1" t="s">
        <v>91</v>
      </c>
      <c r="F3" s="12"/>
    </row>
    <row r="4" spans="1:8" ht="6" customHeight="1" x14ac:dyDescent="0.25"/>
    <row r="5" spans="1:8" x14ac:dyDescent="0.25">
      <c r="A5" s="155" t="s">
        <v>103</v>
      </c>
      <c r="B5" s="159" t="s">
        <v>123</v>
      </c>
      <c r="C5" s="160"/>
      <c r="E5" s="5"/>
      <c r="F5" s="6"/>
    </row>
    <row r="6" spans="1:8" x14ac:dyDescent="0.25">
      <c r="A6" s="156"/>
      <c r="B6" s="16" t="s">
        <v>97</v>
      </c>
      <c r="C6" s="16" t="s">
        <v>98</v>
      </c>
      <c r="E6" s="5"/>
      <c r="F6" s="6"/>
    </row>
    <row r="7" spans="1:8" s="54" customFormat="1" ht="12.75" x14ac:dyDescent="0.2">
      <c r="A7" s="52" t="s">
        <v>117</v>
      </c>
      <c r="B7" s="53">
        <v>582684</v>
      </c>
      <c r="C7" s="59">
        <v>606448.85</v>
      </c>
      <c r="E7" s="24"/>
      <c r="F7" s="27"/>
      <c r="G7" s="27"/>
      <c r="H7" s="63"/>
    </row>
    <row r="8" spans="1:8" s="54" customFormat="1" ht="25.5" x14ac:dyDescent="0.2">
      <c r="A8" s="52" t="s">
        <v>106</v>
      </c>
      <c r="B8" s="53">
        <v>58390.71</v>
      </c>
      <c r="C8" s="59">
        <v>59784.01</v>
      </c>
      <c r="E8" s="24"/>
      <c r="F8" s="24"/>
      <c r="G8" s="24"/>
      <c r="H8" s="63"/>
    </row>
    <row r="9" spans="1:8" s="54" customFormat="1" ht="12.75" x14ac:dyDescent="0.25">
      <c r="A9" s="52" t="s">
        <v>118</v>
      </c>
      <c r="B9" s="59">
        <v>454507.2</v>
      </c>
      <c r="C9" s="59">
        <v>458838.04</v>
      </c>
      <c r="E9" s="24"/>
      <c r="F9" s="27"/>
      <c r="G9" s="27"/>
    </row>
    <row r="10" spans="1:8" s="54" customFormat="1" ht="25.5" x14ac:dyDescent="0.2">
      <c r="A10" s="52" t="s">
        <v>113</v>
      </c>
      <c r="B10" s="53">
        <v>158167.32</v>
      </c>
      <c r="C10" s="59">
        <v>159055.18</v>
      </c>
      <c r="E10" s="24"/>
      <c r="F10" s="27"/>
      <c r="G10" s="27"/>
      <c r="H10" s="63"/>
    </row>
    <row r="11" spans="1:8" s="54" customFormat="1" ht="12.75" x14ac:dyDescent="0.2">
      <c r="A11" s="52" t="s">
        <v>104</v>
      </c>
      <c r="B11" s="53">
        <v>124962.6</v>
      </c>
      <c r="C11" s="59">
        <v>126013.73</v>
      </c>
      <c r="E11" s="24"/>
      <c r="F11" s="27"/>
      <c r="G11" s="27"/>
      <c r="H11" s="63"/>
    </row>
    <row r="12" spans="1:8" s="54" customFormat="1" ht="12.75" x14ac:dyDescent="0.2">
      <c r="A12" s="52" t="s">
        <v>100</v>
      </c>
      <c r="B12" s="53">
        <v>24280.68</v>
      </c>
      <c r="C12" s="59">
        <v>24521.34</v>
      </c>
      <c r="E12" s="24"/>
      <c r="F12" s="27"/>
      <c r="G12" s="27"/>
      <c r="H12" s="63"/>
    </row>
    <row r="13" spans="1:8" s="54" customFormat="1" ht="12.75" x14ac:dyDescent="0.2">
      <c r="A13" s="52" t="s">
        <v>101</v>
      </c>
      <c r="B13" s="75">
        <v>0</v>
      </c>
      <c r="C13" s="75">
        <v>0</v>
      </c>
      <c r="E13" s="24"/>
      <c r="F13" s="24"/>
      <c r="G13" s="24"/>
      <c r="H13" s="63"/>
    </row>
    <row r="14" spans="1:8" s="54" customFormat="1" ht="12.75" x14ac:dyDescent="0.2">
      <c r="A14" s="52" t="s">
        <v>105</v>
      </c>
      <c r="B14" s="53">
        <v>291616.8</v>
      </c>
      <c r="C14" s="59">
        <v>291828.75</v>
      </c>
      <c r="E14" s="24"/>
      <c r="F14" s="27"/>
      <c r="G14" s="27"/>
      <c r="H14" s="63"/>
    </row>
    <row r="15" spans="1:8" s="54" customFormat="1" ht="12.75" x14ac:dyDescent="0.25">
      <c r="A15" s="52" t="s">
        <v>119</v>
      </c>
      <c r="B15" s="59">
        <v>2400</v>
      </c>
      <c r="C15" s="59">
        <v>2200</v>
      </c>
      <c r="E15" s="24"/>
      <c r="F15" s="27"/>
      <c r="G15" s="27"/>
    </row>
    <row r="16" spans="1:8" s="54" customFormat="1" ht="12.75" x14ac:dyDescent="0.25">
      <c r="A16" s="52" t="s">
        <v>107</v>
      </c>
      <c r="B16" s="59">
        <v>279561.78000000003</v>
      </c>
      <c r="C16" s="59">
        <v>281707.14</v>
      </c>
      <c r="E16" s="24"/>
      <c r="F16" s="27"/>
      <c r="G16" s="27"/>
    </row>
    <row r="17" spans="1:8" s="54" customFormat="1" ht="12.75" x14ac:dyDescent="0.25">
      <c r="A17" s="52" t="s">
        <v>120</v>
      </c>
      <c r="B17" s="59">
        <v>71050.98</v>
      </c>
      <c r="C17" s="59">
        <v>71483.38</v>
      </c>
      <c r="E17" s="24"/>
      <c r="F17" s="37"/>
      <c r="G17" s="37"/>
    </row>
    <row r="18" spans="1:8" s="54" customFormat="1" ht="12.75" x14ac:dyDescent="0.2">
      <c r="A18" s="52" t="s">
        <v>108</v>
      </c>
      <c r="B18" s="75">
        <v>0</v>
      </c>
      <c r="C18" s="75">
        <v>0</v>
      </c>
      <c r="E18" s="24"/>
      <c r="F18" s="24"/>
      <c r="G18" s="24"/>
      <c r="H18" s="63"/>
    </row>
    <row r="19" spans="1:8" s="54" customFormat="1" ht="12.75" x14ac:dyDescent="0.25">
      <c r="A19" s="52" t="s">
        <v>303</v>
      </c>
      <c r="B19" s="59">
        <v>31466.82</v>
      </c>
      <c r="C19" s="59">
        <v>31102.73</v>
      </c>
      <c r="E19" s="24"/>
      <c r="F19" s="27"/>
      <c r="G19" s="27"/>
    </row>
    <row r="20" spans="1:8" s="54" customFormat="1" ht="12.75" x14ac:dyDescent="0.25">
      <c r="A20" s="52" t="s">
        <v>121</v>
      </c>
      <c r="B20" s="75">
        <v>0</v>
      </c>
      <c r="C20" s="59">
        <v>0</v>
      </c>
      <c r="E20" s="24"/>
      <c r="F20" s="24"/>
      <c r="G20" s="24"/>
    </row>
    <row r="21" spans="1:8" s="54" customFormat="1" ht="25.5" x14ac:dyDescent="0.25">
      <c r="A21" s="52" t="s">
        <v>109</v>
      </c>
      <c r="B21" s="53">
        <v>626433.43999999994</v>
      </c>
      <c r="C21" s="59">
        <v>622640.64000000001</v>
      </c>
      <c r="E21" s="24"/>
      <c r="F21" s="24"/>
      <c r="G21" s="24"/>
    </row>
    <row r="22" spans="1:8" s="54" customFormat="1" ht="25.5" x14ac:dyDescent="0.25">
      <c r="A22" s="52" t="s">
        <v>110</v>
      </c>
      <c r="B22" s="53">
        <v>468125.97</v>
      </c>
      <c r="C22" s="59">
        <v>966021.13</v>
      </c>
      <c r="E22" s="24"/>
      <c r="F22" s="24"/>
      <c r="G22" s="24"/>
    </row>
    <row r="23" spans="1:8" s="54" customFormat="1" ht="12.75" x14ac:dyDescent="0.25">
      <c r="A23" s="52" t="s">
        <v>111</v>
      </c>
      <c r="B23" s="59">
        <v>43559.76</v>
      </c>
      <c r="C23" s="59">
        <v>43990.82</v>
      </c>
      <c r="E23" s="24"/>
      <c r="F23" s="37"/>
      <c r="G23" s="37"/>
    </row>
    <row r="24" spans="1:8" s="54" customFormat="1" ht="12.75" x14ac:dyDescent="0.2">
      <c r="A24" s="52" t="s">
        <v>112</v>
      </c>
      <c r="B24" s="59">
        <v>32714.6</v>
      </c>
      <c r="C24" s="59">
        <v>39277.89</v>
      </c>
      <c r="E24" s="24"/>
      <c r="F24" s="37"/>
      <c r="G24" s="37"/>
      <c r="H24" s="63"/>
    </row>
    <row r="25" spans="1:8" s="54" customFormat="1" ht="12.75" x14ac:dyDescent="0.2">
      <c r="A25" s="52" t="s">
        <v>313</v>
      </c>
      <c r="B25" s="53">
        <v>0</v>
      </c>
      <c r="C25" s="59">
        <v>0</v>
      </c>
      <c r="E25" s="24"/>
      <c r="F25" s="64"/>
      <c r="G25" s="64"/>
      <c r="H25" s="63"/>
    </row>
    <row r="26" spans="1:8" s="54" customFormat="1" ht="12.75" x14ac:dyDescent="0.2">
      <c r="A26" s="52" t="s">
        <v>314</v>
      </c>
      <c r="B26" s="75">
        <v>0</v>
      </c>
      <c r="C26" s="75">
        <v>0</v>
      </c>
      <c r="E26" s="24"/>
      <c r="F26" s="65"/>
      <c r="G26" s="65"/>
      <c r="H26" s="63"/>
    </row>
    <row r="27" spans="1:8" x14ac:dyDescent="0.25">
      <c r="A27" s="9" t="s">
        <v>122</v>
      </c>
      <c r="B27" s="19">
        <v>3249922.6599999997</v>
      </c>
      <c r="C27" s="19">
        <v>3784913.63</v>
      </c>
      <c r="E27" s="25"/>
      <c r="F27" s="38"/>
      <c r="G27" s="38"/>
    </row>
    <row r="28" spans="1:8" ht="15" x14ac:dyDescent="0.25">
      <c r="B28" s="10"/>
      <c r="C28" s="54"/>
    </row>
    <row r="29" spans="1:8" x14ac:dyDescent="0.25">
      <c r="A29" s="16" t="s">
        <v>103</v>
      </c>
      <c r="B29" s="17" t="s">
        <v>124</v>
      </c>
      <c r="C29" s="67"/>
    </row>
    <row r="30" spans="1:8" s="54" customFormat="1" ht="12.75" x14ac:dyDescent="0.2">
      <c r="A30" s="52" t="s">
        <v>117</v>
      </c>
      <c r="B30" s="53">
        <v>582721.92000000004</v>
      </c>
      <c r="C30" s="67"/>
      <c r="E30" s="24"/>
      <c r="F30" s="62"/>
      <c r="G30" s="63"/>
      <c r="H30" s="63"/>
    </row>
    <row r="31" spans="1:8" s="54" customFormat="1" ht="12.75" x14ac:dyDescent="0.2">
      <c r="A31" s="52" t="s">
        <v>125</v>
      </c>
      <c r="B31" s="53">
        <v>189895</v>
      </c>
      <c r="E31" s="24"/>
      <c r="F31" s="27"/>
      <c r="G31" s="63"/>
      <c r="H31" s="63"/>
    </row>
    <row r="32" spans="1:8" s="54" customFormat="1" ht="25.5" x14ac:dyDescent="0.2">
      <c r="A32" s="52" t="s">
        <v>99</v>
      </c>
      <c r="B32" s="53">
        <v>158177.57999999999</v>
      </c>
      <c r="E32" s="24"/>
      <c r="F32" s="37"/>
      <c r="G32" s="63"/>
      <c r="H32" s="63"/>
    </row>
    <row r="33" spans="1:8" s="54" customFormat="1" ht="12.75" x14ac:dyDescent="0.2">
      <c r="A33" s="52" t="s">
        <v>114</v>
      </c>
      <c r="B33" s="53">
        <v>124971</v>
      </c>
      <c r="E33" s="24"/>
      <c r="F33" s="37"/>
      <c r="G33" s="63"/>
      <c r="H33" s="63"/>
    </row>
    <row r="34" spans="1:8" s="54" customFormat="1" ht="12.75" x14ac:dyDescent="0.2">
      <c r="A34" s="52" t="s">
        <v>276</v>
      </c>
      <c r="B34" s="53">
        <v>24280.080000000002</v>
      </c>
      <c r="E34" s="24"/>
      <c r="F34" s="37"/>
      <c r="G34" s="63"/>
      <c r="H34" s="63"/>
    </row>
    <row r="35" spans="1:8" s="54" customFormat="1" ht="12.75" x14ac:dyDescent="0.2">
      <c r="A35" s="52" t="s">
        <v>277</v>
      </c>
      <c r="B35" s="75">
        <v>0</v>
      </c>
      <c r="E35" s="24"/>
      <c r="F35" s="24"/>
      <c r="G35" s="63"/>
      <c r="H35" s="63"/>
    </row>
    <row r="36" spans="1:8" s="54" customFormat="1" ht="12.75" x14ac:dyDescent="0.2">
      <c r="A36" s="52" t="s">
        <v>278</v>
      </c>
      <c r="B36" s="53">
        <v>273805.5</v>
      </c>
      <c r="E36" s="24"/>
      <c r="F36" s="27"/>
      <c r="G36" s="63"/>
      <c r="H36" s="63"/>
    </row>
    <row r="37" spans="1:8" s="54" customFormat="1" ht="12.75" x14ac:dyDescent="0.2">
      <c r="A37" s="52" t="s">
        <v>102</v>
      </c>
      <c r="B37" s="53">
        <v>0</v>
      </c>
      <c r="E37" s="24"/>
      <c r="F37" s="27"/>
      <c r="G37" s="63"/>
      <c r="H37" s="63"/>
    </row>
    <row r="38" spans="1:8" s="54" customFormat="1" ht="12.75" x14ac:dyDescent="0.2">
      <c r="A38" s="52" t="s">
        <v>279</v>
      </c>
      <c r="B38" s="53">
        <v>279577.98</v>
      </c>
      <c r="E38" s="24"/>
      <c r="F38" s="37"/>
      <c r="G38" s="63"/>
      <c r="H38" s="63"/>
    </row>
    <row r="39" spans="1:8" s="54" customFormat="1" ht="12.75" x14ac:dyDescent="0.2">
      <c r="A39" s="52" t="s">
        <v>280</v>
      </c>
      <c r="B39" s="53">
        <v>71050.98</v>
      </c>
      <c r="E39" s="24"/>
      <c r="F39" s="27"/>
      <c r="G39" s="63"/>
      <c r="H39" s="63"/>
    </row>
    <row r="40" spans="1:8" s="54" customFormat="1" ht="12.75" x14ac:dyDescent="0.2">
      <c r="A40" s="56" t="s">
        <v>281</v>
      </c>
      <c r="B40" s="75">
        <v>0</v>
      </c>
      <c r="E40" s="24"/>
      <c r="F40" s="24"/>
      <c r="G40" s="63"/>
      <c r="H40" s="63"/>
    </row>
    <row r="41" spans="1:8" s="54" customFormat="1" ht="12.75" x14ac:dyDescent="0.2">
      <c r="A41" s="52" t="s">
        <v>302</v>
      </c>
      <c r="B41" s="53">
        <v>31516.57</v>
      </c>
      <c r="E41" s="24"/>
      <c r="F41" s="24"/>
      <c r="G41" s="63"/>
      <c r="H41" s="63"/>
    </row>
    <row r="42" spans="1:8" s="54" customFormat="1" ht="25.5" x14ac:dyDescent="0.2">
      <c r="A42" s="52" t="s">
        <v>304</v>
      </c>
      <c r="B42" s="53">
        <v>613253</v>
      </c>
      <c r="E42" s="24"/>
      <c r="F42" s="24"/>
      <c r="G42" s="63"/>
      <c r="H42" s="63"/>
    </row>
    <row r="43" spans="1:8" s="54" customFormat="1" ht="12.75" x14ac:dyDescent="0.25">
      <c r="A43" s="58" t="s">
        <v>115</v>
      </c>
      <c r="B43" s="55">
        <v>12319.68</v>
      </c>
      <c r="E43" s="24"/>
      <c r="F43" s="24"/>
    </row>
    <row r="44" spans="1:8" s="54" customFormat="1" ht="12.75" x14ac:dyDescent="0.2">
      <c r="A44" s="58" t="s">
        <v>127</v>
      </c>
      <c r="B44" s="55">
        <v>19880.89</v>
      </c>
      <c r="F44" s="64"/>
      <c r="H44" s="63"/>
    </row>
    <row r="45" spans="1:8" s="54" customFormat="1" ht="12.75" x14ac:dyDescent="0.2">
      <c r="A45" s="52" t="s">
        <v>305</v>
      </c>
      <c r="B45" s="53">
        <v>491171.81</v>
      </c>
      <c r="E45" s="24"/>
      <c r="F45" s="24"/>
      <c r="H45" s="63"/>
    </row>
    <row r="46" spans="1:8" s="54" customFormat="1" ht="12.75" x14ac:dyDescent="0.2">
      <c r="A46" s="58" t="s">
        <v>306</v>
      </c>
      <c r="B46" s="55">
        <v>22746.22</v>
      </c>
      <c r="F46" s="24"/>
      <c r="H46" s="63"/>
    </row>
    <row r="47" spans="1:8" s="54" customFormat="1" ht="12.75" x14ac:dyDescent="0.2">
      <c r="A47" s="52" t="s">
        <v>307</v>
      </c>
      <c r="B47" s="53">
        <v>64639.199999999997</v>
      </c>
      <c r="E47" s="24"/>
      <c r="F47" s="24"/>
      <c r="G47" s="63"/>
      <c r="H47" s="63"/>
    </row>
    <row r="48" spans="1:8" s="54" customFormat="1" ht="12.75" x14ac:dyDescent="0.2">
      <c r="A48" s="56" t="s">
        <v>308</v>
      </c>
      <c r="B48" s="57">
        <v>0</v>
      </c>
      <c r="E48" s="24"/>
      <c r="F48" s="24"/>
      <c r="G48" s="63"/>
      <c r="H48" s="63"/>
    </row>
    <row r="49" spans="1:8" s="54" customFormat="1" ht="12.75" x14ac:dyDescent="0.2">
      <c r="A49" s="52" t="s">
        <v>309</v>
      </c>
      <c r="B49" s="53">
        <v>0</v>
      </c>
      <c r="E49" s="24"/>
      <c r="F49" s="24"/>
      <c r="H49" s="63"/>
    </row>
    <row r="50" spans="1:8" s="54" customFormat="1" ht="12.75" x14ac:dyDescent="0.2">
      <c r="A50" s="56" t="s">
        <v>310</v>
      </c>
      <c r="B50" s="75">
        <v>0</v>
      </c>
      <c r="E50" s="24"/>
      <c r="F50" s="65"/>
      <c r="G50" s="63"/>
      <c r="H50" s="63"/>
    </row>
    <row r="51" spans="1:8" s="54" customFormat="1" ht="25.5" x14ac:dyDescent="0.2">
      <c r="A51" s="52" t="s">
        <v>311</v>
      </c>
      <c r="B51" s="75">
        <v>0</v>
      </c>
      <c r="E51" s="24"/>
      <c r="F51" s="24"/>
      <c r="G51" s="63"/>
      <c r="H51" s="63"/>
    </row>
    <row r="52" spans="1:8" x14ac:dyDescent="0.25">
      <c r="A52" s="9" t="s">
        <v>126</v>
      </c>
      <c r="B52" s="18">
        <v>2905060.62</v>
      </c>
      <c r="E52" s="31"/>
      <c r="F52" s="39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v>879853.00999999978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9">
    <pageSetUpPr fitToPage="1"/>
  </sheetPr>
  <dimension ref="A1:H54"/>
  <sheetViews>
    <sheetView zoomScaleNormal="100" workbookViewId="0">
      <pane ySplit="3" topLeftCell="A40" activePane="bottomLeft" state="frozen"/>
      <selection activeCell="B38" sqref="B38"/>
      <selection pane="bottomLeft" activeCell="B38" sqref="B38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7" t="s">
        <v>312</v>
      </c>
      <c r="B1" s="157"/>
      <c r="C1" s="157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161" t="s">
        <v>64</v>
      </c>
      <c r="B3" s="161"/>
      <c r="C3" s="161"/>
      <c r="D3" s="15"/>
      <c r="E3" s="1" t="s">
        <v>91</v>
      </c>
      <c r="F3" s="12"/>
    </row>
    <row r="4" spans="1:8" ht="6" customHeight="1" x14ac:dyDescent="0.25"/>
    <row r="5" spans="1:8" x14ac:dyDescent="0.25">
      <c r="A5" s="155" t="s">
        <v>103</v>
      </c>
      <c r="B5" s="159" t="s">
        <v>123</v>
      </c>
      <c r="C5" s="160"/>
      <c r="E5" s="5"/>
      <c r="F5" s="6"/>
    </row>
    <row r="6" spans="1:8" x14ac:dyDescent="0.25">
      <c r="A6" s="156"/>
      <c r="B6" s="16" t="s">
        <v>97</v>
      </c>
      <c r="C6" s="16" t="s">
        <v>98</v>
      </c>
      <c r="E6" s="5"/>
      <c r="F6" s="6"/>
    </row>
    <row r="7" spans="1:8" s="54" customFormat="1" ht="12.75" x14ac:dyDescent="0.2">
      <c r="A7" s="52" t="s">
        <v>117</v>
      </c>
      <c r="B7" s="53">
        <v>2125215.9</v>
      </c>
      <c r="C7" s="59">
        <v>2178145.7400000002</v>
      </c>
      <c r="E7" s="24"/>
      <c r="F7" s="27"/>
      <c r="G7" s="63"/>
      <c r="H7" s="63"/>
    </row>
    <row r="8" spans="1:8" s="54" customFormat="1" ht="25.5" x14ac:dyDescent="0.2">
      <c r="A8" s="52" t="s">
        <v>106</v>
      </c>
      <c r="B8" s="53">
        <v>224444.06</v>
      </c>
      <c r="C8" s="59">
        <v>223577.91</v>
      </c>
      <c r="E8" s="24"/>
      <c r="F8" s="24"/>
      <c r="G8" s="24"/>
      <c r="H8" s="63"/>
    </row>
    <row r="9" spans="1:8" s="54" customFormat="1" ht="12.75" x14ac:dyDescent="0.25">
      <c r="A9" s="52" t="s">
        <v>118</v>
      </c>
      <c r="B9" s="59">
        <v>1657723.32</v>
      </c>
      <c r="C9" s="59">
        <v>1651209.27</v>
      </c>
      <c r="E9" s="24"/>
      <c r="F9" s="27"/>
      <c r="G9" s="27"/>
    </row>
    <row r="10" spans="1:8" s="54" customFormat="1" ht="25.5" x14ac:dyDescent="0.2">
      <c r="A10" s="52" t="s">
        <v>113</v>
      </c>
      <c r="B10" s="53">
        <v>576884.04</v>
      </c>
      <c r="C10" s="59">
        <v>571387.92000000004</v>
      </c>
      <c r="E10" s="24"/>
      <c r="F10" s="27"/>
      <c r="G10" s="27"/>
      <c r="H10" s="63"/>
    </row>
    <row r="11" spans="1:8" s="54" customFormat="1" ht="12.75" x14ac:dyDescent="0.2">
      <c r="A11" s="52" t="s">
        <v>104</v>
      </c>
      <c r="B11" s="53">
        <v>455775.6</v>
      </c>
      <c r="C11" s="59">
        <v>452524.13</v>
      </c>
      <c r="E11" s="24"/>
      <c r="F11" s="27"/>
      <c r="G11" s="27"/>
      <c r="H11" s="63"/>
    </row>
    <row r="12" spans="1:8" s="54" customFormat="1" ht="12.75" x14ac:dyDescent="0.2">
      <c r="A12" s="52" t="s">
        <v>100</v>
      </c>
      <c r="B12" s="53">
        <v>88548.84</v>
      </c>
      <c r="C12" s="59">
        <v>88100.14</v>
      </c>
      <c r="E12" s="24"/>
      <c r="F12" s="27"/>
      <c r="G12" s="27"/>
      <c r="H12" s="63"/>
    </row>
    <row r="13" spans="1:8" s="54" customFormat="1" ht="12.75" x14ac:dyDescent="0.2">
      <c r="A13" s="52" t="s">
        <v>101</v>
      </c>
      <c r="B13" s="75">
        <v>0</v>
      </c>
      <c r="C13" s="75">
        <v>0</v>
      </c>
      <c r="E13" s="24"/>
      <c r="F13" s="24"/>
      <c r="G13" s="24"/>
      <c r="H13" s="63"/>
    </row>
    <row r="14" spans="1:8" s="54" customFormat="1" ht="12.75" x14ac:dyDescent="0.2">
      <c r="A14" s="52" t="s">
        <v>105</v>
      </c>
      <c r="B14" s="53">
        <v>1067676.6000000001</v>
      </c>
      <c r="C14" s="59">
        <v>1057484.1599999999</v>
      </c>
      <c r="E14" s="24"/>
      <c r="F14" s="27"/>
      <c r="G14" s="27"/>
      <c r="H14" s="63"/>
    </row>
    <row r="15" spans="1:8" s="54" customFormat="1" ht="12.75" x14ac:dyDescent="0.25">
      <c r="A15" s="52" t="s">
        <v>119</v>
      </c>
      <c r="B15" s="59">
        <v>13200</v>
      </c>
      <c r="C15" s="59">
        <v>13100</v>
      </c>
      <c r="E15" s="24"/>
      <c r="F15" s="27"/>
      <c r="G15" s="27"/>
    </row>
    <row r="16" spans="1:8" s="54" customFormat="1" ht="12.75" x14ac:dyDescent="0.25">
      <c r="A16" s="52" t="s">
        <v>107</v>
      </c>
      <c r="B16" s="59">
        <v>1019643</v>
      </c>
      <c r="C16" s="59">
        <v>1007034.6</v>
      </c>
      <c r="E16" s="24"/>
      <c r="F16" s="27"/>
      <c r="G16" s="27"/>
    </row>
    <row r="17" spans="1:8" s="54" customFormat="1" ht="12.75" x14ac:dyDescent="0.25">
      <c r="A17" s="52" t="s">
        <v>120</v>
      </c>
      <c r="B17" s="59">
        <v>259145.1</v>
      </c>
      <c r="C17" s="59">
        <v>256135.37</v>
      </c>
      <c r="E17" s="24"/>
      <c r="F17" s="37"/>
      <c r="G17" s="37"/>
    </row>
    <row r="18" spans="1:8" s="54" customFormat="1" ht="12.75" x14ac:dyDescent="0.2">
      <c r="A18" s="52" t="s">
        <v>108</v>
      </c>
      <c r="B18" s="75">
        <v>0</v>
      </c>
      <c r="C18" s="75">
        <v>0</v>
      </c>
      <c r="E18" s="24"/>
      <c r="F18" s="24"/>
      <c r="G18" s="24"/>
      <c r="H18" s="63"/>
    </row>
    <row r="19" spans="1:8" s="54" customFormat="1" ht="12.75" x14ac:dyDescent="0.25">
      <c r="A19" s="52" t="s">
        <v>303</v>
      </c>
      <c r="B19" s="59">
        <v>330703.28999999998</v>
      </c>
      <c r="C19" s="59">
        <v>291909.19</v>
      </c>
      <c r="E19" s="24"/>
      <c r="F19" s="27"/>
      <c r="G19" s="27"/>
    </row>
    <row r="20" spans="1:8" s="54" customFormat="1" ht="12.75" x14ac:dyDescent="0.25">
      <c r="A20" s="52" t="s">
        <v>121</v>
      </c>
      <c r="B20" s="75">
        <v>0</v>
      </c>
      <c r="C20" s="59">
        <v>0</v>
      </c>
      <c r="E20" s="24"/>
      <c r="F20" s="24"/>
      <c r="G20" s="24"/>
    </row>
    <row r="21" spans="1:8" s="54" customFormat="1" ht="25.5" x14ac:dyDescent="0.25">
      <c r="A21" s="52" t="s">
        <v>109</v>
      </c>
      <c r="B21" s="53">
        <v>2065129.84</v>
      </c>
      <c r="C21" s="59">
        <v>2220337.65</v>
      </c>
      <c r="E21" s="24"/>
      <c r="F21" s="24"/>
      <c r="G21" s="24"/>
    </row>
    <row r="22" spans="1:8" s="54" customFormat="1" ht="25.5" x14ac:dyDescent="0.25">
      <c r="A22" s="52" t="s">
        <v>110</v>
      </c>
      <c r="B22" s="53">
        <v>1606097.38</v>
      </c>
      <c r="C22" s="59">
        <v>3374422.94</v>
      </c>
      <c r="E22" s="24"/>
      <c r="F22" s="24"/>
      <c r="G22" s="24"/>
    </row>
    <row r="23" spans="1:8" s="54" customFormat="1" ht="12.75" x14ac:dyDescent="0.25">
      <c r="A23" s="52" t="s">
        <v>111</v>
      </c>
      <c r="B23" s="59">
        <v>158877.6</v>
      </c>
      <c r="C23" s="59">
        <v>157828.01</v>
      </c>
      <c r="E23" s="24"/>
      <c r="F23" s="37"/>
      <c r="G23" s="37"/>
    </row>
    <row r="24" spans="1:8" s="54" customFormat="1" ht="12.75" x14ac:dyDescent="0.2">
      <c r="A24" s="52" t="s">
        <v>112</v>
      </c>
      <c r="B24" s="59">
        <v>129502.49</v>
      </c>
      <c r="C24" s="59">
        <v>155519.79</v>
      </c>
      <c r="E24" s="24"/>
      <c r="F24" s="37"/>
      <c r="G24" s="37"/>
      <c r="H24" s="63"/>
    </row>
    <row r="25" spans="1:8" s="54" customFormat="1" ht="12.75" x14ac:dyDescent="0.2">
      <c r="A25" s="52" t="s">
        <v>313</v>
      </c>
      <c r="B25" s="53">
        <v>15631.02</v>
      </c>
      <c r="C25" s="59">
        <v>14307.84</v>
      </c>
      <c r="E25" s="24"/>
      <c r="F25" s="64"/>
      <c r="G25" s="64"/>
      <c r="H25" s="63"/>
    </row>
    <row r="26" spans="1:8" s="54" customFormat="1" ht="12.75" x14ac:dyDescent="0.2">
      <c r="A26" s="52" t="s">
        <v>314</v>
      </c>
      <c r="B26" s="53">
        <v>308160</v>
      </c>
      <c r="C26" s="59">
        <v>308160</v>
      </c>
      <c r="E26" s="24"/>
      <c r="F26" s="65"/>
      <c r="G26" s="65"/>
      <c r="H26" s="63"/>
    </row>
    <row r="27" spans="1:8" x14ac:dyDescent="0.25">
      <c r="A27" s="9" t="s">
        <v>122</v>
      </c>
      <c r="B27" s="19">
        <v>12102358.079999998</v>
      </c>
      <c r="C27" s="19">
        <v>14021184.659999998</v>
      </c>
      <c r="E27" s="25"/>
      <c r="F27" s="38"/>
      <c r="G27" s="38"/>
    </row>
    <row r="28" spans="1:8" ht="15" x14ac:dyDescent="0.25">
      <c r="B28" s="10"/>
      <c r="C28" s="54"/>
    </row>
    <row r="29" spans="1:8" x14ac:dyDescent="0.25">
      <c r="A29" s="16" t="s">
        <v>103</v>
      </c>
      <c r="B29" s="17" t="s">
        <v>124</v>
      </c>
      <c r="C29" s="67"/>
    </row>
    <row r="30" spans="1:8" s="54" customFormat="1" ht="12.75" x14ac:dyDescent="0.2">
      <c r="A30" s="52" t="s">
        <v>117</v>
      </c>
      <c r="B30" s="53">
        <v>2125255.6800000002</v>
      </c>
      <c r="C30" s="67"/>
      <c r="E30" s="24"/>
      <c r="F30" s="62"/>
      <c r="G30" s="63"/>
      <c r="H30" s="63"/>
    </row>
    <row r="31" spans="1:8" s="54" customFormat="1" ht="12.75" x14ac:dyDescent="0.2">
      <c r="A31" s="52" t="s">
        <v>125</v>
      </c>
      <c r="B31" s="53">
        <v>2750172</v>
      </c>
      <c r="E31" s="24"/>
      <c r="F31" s="27"/>
      <c r="G31" s="63"/>
      <c r="H31" s="63"/>
    </row>
    <row r="32" spans="1:8" s="54" customFormat="1" ht="25.5" x14ac:dyDescent="0.2">
      <c r="A32" s="52" t="s">
        <v>99</v>
      </c>
      <c r="B32" s="53">
        <v>576892.31999999995</v>
      </c>
      <c r="E32" s="24"/>
      <c r="F32" s="37"/>
      <c r="G32" s="63"/>
      <c r="H32" s="63"/>
    </row>
    <row r="33" spans="1:8" s="54" customFormat="1" ht="12.75" x14ac:dyDescent="0.2">
      <c r="A33" s="52" t="s">
        <v>114</v>
      </c>
      <c r="B33" s="53">
        <v>455784</v>
      </c>
      <c r="E33" s="24"/>
      <c r="F33" s="37"/>
      <c r="G33" s="63"/>
      <c r="H33" s="63"/>
    </row>
    <row r="34" spans="1:8" s="54" customFormat="1" ht="12.75" x14ac:dyDescent="0.2">
      <c r="A34" s="52" t="s">
        <v>276</v>
      </c>
      <c r="B34" s="53">
        <v>88552.320000000007</v>
      </c>
      <c r="E34" s="24"/>
      <c r="F34" s="37"/>
      <c r="G34" s="63"/>
      <c r="H34" s="63"/>
    </row>
    <row r="35" spans="1:8" s="54" customFormat="1" ht="12.75" x14ac:dyDescent="0.2">
      <c r="A35" s="52" t="s">
        <v>277</v>
      </c>
      <c r="B35" s="75">
        <v>0</v>
      </c>
      <c r="E35" s="24"/>
      <c r="F35" s="24"/>
      <c r="G35" s="63"/>
      <c r="H35" s="63"/>
    </row>
    <row r="36" spans="1:8" s="54" customFormat="1" ht="12.75" x14ac:dyDescent="0.2">
      <c r="A36" s="52" t="s">
        <v>278</v>
      </c>
      <c r="B36" s="53">
        <v>1003953.48</v>
      </c>
      <c r="E36" s="24"/>
      <c r="F36" s="27"/>
      <c r="G36" s="63"/>
      <c r="H36" s="63"/>
    </row>
    <row r="37" spans="1:8" s="54" customFormat="1" ht="12.75" x14ac:dyDescent="0.2">
      <c r="A37" s="52" t="s">
        <v>102</v>
      </c>
      <c r="B37" s="53">
        <v>0</v>
      </c>
      <c r="E37" s="24"/>
      <c r="F37" s="27"/>
      <c r="G37" s="63"/>
      <c r="H37" s="63"/>
    </row>
    <row r="38" spans="1:8" s="54" customFormat="1" ht="12.75" x14ac:dyDescent="0.2">
      <c r="A38" s="52" t="s">
        <v>279</v>
      </c>
      <c r="B38" s="53">
        <v>1019653.92</v>
      </c>
      <c r="E38" s="24"/>
      <c r="F38" s="37"/>
      <c r="G38" s="63"/>
      <c r="H38" s="63"/>
    </row>
    <row r="39" spans="1:8" s="54" customFormat="1" ht="12.75" x14ac:dyDescent="0.2">
      <c r="A39" s="52" t="s">
        <v>280</v>
      </c>
      <c r="B39" s="53">
        <v>259145.1</v>
      </c>
      <c r="E39" s="24"/>
      <c r="F39" s="27"/>
      <c r="G39" s="63"/>
      <c r="H39" s="63"/>
    </row>
    <row r="40" spans="1:8" s="54" customFormat="1" ht="12.75" x14ac:dyDescent="0.2">
      <c r="A40" s="56" t="s">
        <v>281</v>
      </c>
      <c r="B40" s="75">
        <v>0</v>
      </c>
      <c r="E40" s="24"/>
      <c r="F40" s="24"/>
      <c r="G40" s="63"/>
      <c r="H40" s="63"/>
    </row>
    <row r="41" spans="1:8" s="54" customFormat="1" ht="12.75" x14ac:dyDescent="0.2">
      <c r="A41" s="52" t="s">
        <v>302</v>
      </c>
      <c r="B41" s="53">
        <v>344410.21</v>
      </c>
      <c r="E41" s="24"/>
      <c r="F41" s="24"/>
      <c r="G41" s="63"/>
      <c r="H41" s="63"/>
    </row>
    <row r="42" spans="1:8" s="54" customFormat="1" ht="25.5" x14ac:dyDescent="0.2">
      <c r="A42" s="52" t="s">
        <v>304</v>
      </c>
      <c r="B42" s="53">
        <v>2291209.44</v>
      </c>
      <c r="E42" s="24"/>
      <c r="F42" s="24"/>
      <c r="G42" s="63"/>
      <c r="H42" s="63"/>
    </row>
    <row r="43" spans="1:8" s="54" customFormat="1" ht="12.75" x14ac:dyDescent="0.25">
      <c r="A43" s="58" t="s">
        <v>115</v>
      </c>
      <c r="B43" s="55">
        <v>47028.26</v>
      </c>
      <c r="E43" s="24"/>
      <c r="F43" s="24"/>
    </row>
    <row r="44" spans="1:8" s="54" customFormat="1" ht="12.75" x14ac:dyDescent="0.2">
      <c r="A44" s="58" t="s">
        <v>127</v>
      </c>
      <c r="B44" s="55">
        <v>72349.48</v>
      </c>
      <c r="F44" s="64"/>
      <c r="H44" s="63"/>
    </row>
    <row r="45" spans="1:8" s="54" customFormat="1" ht="12.75" x14ac:dyDescent="0.2">
      <c r="A45" s="52" t="s">
        <v>305</v>
      </c>
      <c r="B45" s="53">
        <v>1738475.57</v>
      </c>
      <c r="E45" s="24"/>
      <c r="F45" s="24"/>
      <c r="H45" s="63"/>
    </row>
    <row r="46" spans="1:8" s="54" customFormat="1" ht="12.75" x14ac:dyDescent="0.2">
      <c r="A46" s="58" t="s">
        <v>306</v>
      </c>
      <c r="B46" s="55">
        <v>96089.19</v>
      </c>
      <c r="F46" s="24"/>
      <c r="H46" s="63"/>
    </row>
    <row r="47" spans="1:8" s="54" customFormat="1" ht="12.75" x14ac:dyDescent="0.2">
      <c r="A47" s="52" t="s">
        <v>307</v>
      </c>
      <c r="B47" s="53">
        <v>189016.8</v>
      </c>
      <c r="E47" s="24"/>
      <c r="F47" s="24"/>
      <c r="G47" s="63"/>
      <c r="H47" s="63"/>
    </row>
    <row r="48" spans="1:8" s="54" customFormat="1" ht="12.75" x14ac:dyDescent="0.2">
      <c r="A48" s="56" t="s">
        <v>308</v>
      </c>
      <c r="B48" s="57">
        <v>0</v>
      </c>
      <c r="E48" s="24"/>
      <c r="F48" s="24"/>
      <c r="G48" s="63"/>
      <c r="H48" s="63"/>
    </row>
    <row r="49" spans="1:8" s="54" customFormat="1" ht="12.75" x14ac:dyDescent="0.2">
      <c r="A49" s="52" t="s">
        <v>309</v>
      </c>
      <c r="B49" s="53">
        <v>1189.75</v>
      </c>
      <c r="E49" s="24"/>
      <c r="F49" s="27"/>
      <c r="H49" s="63"/>
    </row>
    <row r="50" spans="1:8" s="54" customFormat="1" ht="12.75" x14ac:dyDescent="0.2">
      <c r="A50" s="56" t="s">
        <v>310</v>
      </c>
      <c r="B50" s="53">
        <v>308160</v>
      </c>
      <c r="E50" s="24"/>
      <c r="F50" s="65"/>
      <c r="G50" s="63"/>
      <c r="H50" s="63"/>
    </row>
    <row r="51" spans="1:8" s="54" customFormat="1" ht="25.5" x14ac:dyDescent="0.2">
      <c r="A51" s="52" t="s">
        <v>311</v>
      </c>
      <c r="B51" s="75">
        <v>0</v>
      </c>
      <c r="E51" s="24"/>
      <c r="F51" s="24"/>
      <c r="G51" s="63"/>
      <c r="H51" s="63"/>
    </row>
    <row r="52" spans="1:8" x14ac:dyDescent="0.25">
      <c r="A52" s="9" t="s">
        <v>126</v>
      </c>
      <c r="B52" s="18">
        <v>13151870.590000002</v>
      </c>
      <c r="E52" s="31"/>
      <c r="F52" s="39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v>869314.06999999657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0">
    <pageSetUpPr fitToPage="1"/>
  </sheetPr>
  <dimension ref="A1:H54"/>
  <sheetViews>
    <sheetView zoomScaleNormal="100" workbookViewId="0">
      <pane ySplit="3" topLeftCell="A40" activePane="bottomLeft" state="frozen"/>
      <selection activeCell="B38" sqref="B38"/>
      <selection pane="bottomLeft" activeCell="B38" sqref="B38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7" t="s">
        <v>312</v>
      </c>
      <c r="B1" s="157"/>
      <c r="C1" s="157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161" t="s">
        <v>65</v>
      </c>
      <c r="B3" s="161"/>
      <c r="C3" s="161"/>
      <c r="D3" s="15"/>
      <c r="E3" s="1" t="s">
        <v>91</v>
      </c>
      <c r="F3" s="12"/>
    </row>
    <row r="4" spans="1:8" ht="6" customHeight="1" x14ac:dyDescent="0.25"/>
    <row r="5" spans="1:8" x14ac:dyDescent="0.25">
      <c r="A5" s="155" t="s">
        <v>103</v>
      </c>
      <c r="B5" s="159" t="s">
        <v>123</v>
      </c>
      <c r="C5" s="160"/>
      <c r="E5" s="5"/>
      <c r="F5" s="6"/>
    </row>
    <row r="6" spans="1:8" x14ac:dyDescent="0.25">
      <c r="A6" s="156"/>
      <c r="B6" s="16" t="s">
        <v>97</v>
      </c>
      <c r="C6" s="16" t="s">
        <v>98</v>
      </c>
      <c r="E6" s="5"/>
      <c r="F6" s="6"/>
    </row>
    <row r="7" spans="1:8" s="54" customFormat="1" ht="12.75" x14ac:dyDescent="0.2">
      <c r="A7" s="52" t="s">
        <v>117</v>
      </c>
      <c r="B7" s="53">
        <v>1465093.98</v>
      </c>
      <c r="C7" s="59">
        <v>1454969.65</v>
      </c>
      <c r="E7" s="24"/>
      <c r="F7" s="27"/>
      <c r="G7" s="27"/>
      <c r="H7" s="63"/>
    </row>
    <row r="8" spans="1:8" s="54" customFormat="1" ht="25.5" x14ac:dyDescent="0.2">
      <c r="A8" s="52" t="s">
        <v>106</v>
      </c>
      <c r="B8" s="53">
        <v>142765.76000000001</v>
      </c>
      <c r="C8" s="59">
        <v>136796.98000000001</v>
      </c>
      <c r="E8" s="24"/>
      <c r="F8" s="24"/>
      <c r="G8" s="24"/>
      <c r="H8" s="63"/>
    </row>
    <row r="9" spans="1:8" s="54" customFormat="1" ht="12.75" x14ac:dyDescent="0.25">
      <c r="A9" s="52" t="s">
        <v>118</v>
      </c>
      <c r="B9" s="59">
        <v>1142811.1000000001</v>
      </c>
      <c r="C9" s="59">
        <v>1104597.1399999999</v>
      </c>
      <c r="E9" s="24"/>
      <c r="F9" s="27"/>
      <c r="G9" s="27"/>
    </row>
    <row r="10" spans="1:8" s="54" customFormat="1" ht="25.5" x14ac:dyDescent="0.2">
      <c r="A10" s="52" t="s">
        <v>113</v>
      </c>
      <c r="B10" s="53">
        <v>397690.33</v>
      </c>
      <c r="C10" s="59">
        <v>381921.71</v>
      </c>
      <c r="E10" s="24"/>
      <c r="F10" s="27"/>
      <c r="G10" s="27"/>
      <c r="H10" s="63"/>
    </row>
    <row r="11" spans="1:8" s="54" customFormat="1" ht="12.75" x14ac:dyDescent="0.2">
      <c r="A11" s="52" t="s">
        <v>104</v>
      </c>
      <c r="B11" s="53">
        <v>314205.34999999998</v>
      </c>
      <c r="C11" s="59">
        <v>302333.25</v>
      </c>
      <c r="E11" s="24"/>
      <c r="F11" s="27"/>
      <c r="G11" s="27"/>
      <c r="H11" s="63"/>
    </row>
    <row r="12" spans="1:8" s="54" customFormat="1" ht="12.75" x14ac:dyDescent="0.2">
      <c r="A12" s="52" t="s">
        <v>100</v>
      </c>
      <c r="B12" s="53">
        <v>61045.42</v>
      </c>
      <c r="C12" s="59">
        <v>59364.74</v>
      </c>
      <c r="E12" s="24"/>
      <c r="F12" s="27"/>
      <c r="G12" s="27"/>
      <c r="H12" s="63"/>
    </row>
    <row r="13" spans="1:8" s="54" customFormat="1" ht="12.75" x14ac:dyDescent="0.2">
      <c r="A13" s="52" t="s">
        <v>101</v>
      </c>
      <c r="B13" s="75">
        <v>0</v>
      </c>
      <c r="C13" s="75">
        <v>0</v>
      </c>
      <c r="E13" s="24"/>
      <c r="F13" s="24"/>
      <c r="G13" s="24"/>
      <c r="H13" s="63"/>
    </row>
    <row r="14" spans="1:8" s="54" customFormat="1" ht="12.75" x14ac:dyDescent="0.2">
      <c r="A14" s="52" t="s">
        <v>105</v>
      </c>
      <c r="B14" s="53">
        <v>780565.77</v>
      </c>
      <c r="C14" s="59">
        <v>741299.35</v>
      </c>
      <c r="E14" s="24"/>
      <c r="F14" s="27"/>
      <c r="G14" s="27"/>
      <c r="H14" s="63"/>
    </row>
    <row r="15" spans="1:8" s="54" customFormat="1" ht="12.75" x14ac:dyDescent="0.25">
      <c r="A15" s="52" t="s">
        <v>119</v>
      </c>
      <c r="B15" s="59">
        <v>0</v>
      </c>
      <c r="C15" s="59">
        <v>0</v>
      </c>
      <c r="E15" s="24"/>
      <c r="F15" s="27"/>
      <c r="G15" s="27"/>
    </row>
    <row r="16" spans="1:8" s="54" customFormat="1" ht="12.75" x14ac:dyDescent="0.25">
      <c r="A16" s="52" t="s">
        <v>107</v>
      </c>
      <c r="B16" s="59">
        <v>702927.23</v>
      </c>
      <c r="C16" s="59">
        <v>671946.58</v>
      </c>
      <c r="E16" s="24"/>
      <c r="F16" s="27"/>
      <c r="G16" s="27"/>
    </row>
    <row r="17" spans="1:8" s="54" customFormat="1" ht="12.75" x14ac:dyDescent="0.25">
      <c r="A17" s="52" t="s">
        <v>120</v>
      </c>
      <c r="B17" s="59">
        <v>178649.12</v>
      </c>
      <c r="C17" s="59">
        <v>171117.33</v>
      </c>
      <c r="E17" s="24"/>
      <c r="F17" s="37"/>
      <c r="G17" s="37"/>
    </row>
    <row r="18" spans="1:8" s="54" customFormat="1" ht="12.75" x14ac:dyDescent="0.2">
      <c r="A18" s="52" t="s">
        <v>108</v>
      </c>
      <c r="B18" s="75">
        <v>0</v>
      </c>
      <c r="C18" s="75">
        <v>0</v>
      </c>
      <c r="E18" s="24"/>
      <c r="F18" s="24"/>
      <c r="G18" s="24"/>
      <c r="H18" s="63"/>
    </row>
    <row r="19" spans="1:8" s="54" customFormat="1" ht="12.75" x14ac:dyDescent="0.25">
      <c r="A19" s="52" t="s">
        <v>303</v>
      </c>
      <c r="B19" s="59">
        <v>115071.24</v>
      </c>
      <c r="C19" s="59">
        <v>107140.8</v>
      </c>
      <c r="E19" s="24"/>
      <c r="F19" s="27"/>
      <c r="G19" s="27"/>
    </row>
    <row r="20" spans="1:8" s="54" customFormat="1" ht="12.75" x14ac:dyDescent="0.25">
      <c r="A20" s="52" t="s">
        <v>121</v>
      </c>
      <c r="B20" s="75">
        <v>0</v>
      </c>
      <c r="C20" s="59">
        <v>2.1</v>
      </c>
      <c r="E20" s="24"/>
      <c r="F20" s="24"/>
      <c r="G20" s="24"/>
    </row>
    <row r="21" spans="1:8" s="54" customFormat="1" ht="25.5" x14ac:dyDescent="0.25">
      <c r="A21" s="52" t="s">
        <v>109</v>
      </c>
      <c r="B21" s="53">
        <v>398.73</v>
      </c>
      <c r="C21" s="59">
        <v>117967.85</v>
      </c>
      <c r="E21" s="24"/>
      <c r="F21" s="24"/>
      <c r="G21" s="24"/>
    </row>
    <row r="22" spans="1:8" s="54" customFormat="1" ht="25.5" x14ac:dyDescent="0.25">
      <c r="A22" s="52" t="s">
        <v>110</v>
      </c>
      <c r="B22" s="53">
        <v>4022.48</v>
      </c>
      <c r="C22" s="59">
        <v>276292.21999999997</v>
      </c>
      <c r="E22" s="24"/>
      <c r="F22" s="24"/>
      <c r="G22" s="24"/>
    </row>
    <row r="23" spans="1:8" s="54" customFormat="1" ht="12.75" x14ac:dyDescent="0.25">
      <c r="A23" s="52" t="s">
        <v>111</v>
      </c>
      <c r="B23" s="59">
        <v>109523.09</v>
      </c>
      <c r="C23" s="59">
        <v>105218.8</v>
      </c>
      <c r="E23" s="24"/>
      <c r="F23" s="37"/>
      <c r="G23" s="37"/>
    </row>
    <row r="24" spans="1:8" s="54" customFormat="1" ht="12.75" x14ac:dyDescent="0.2">
      <c r="A24" s="52" t="s">
        <v>112</v>
      </c>
      <c r="B24" s="59">
        <v>0</v>
      </c>
      <c r="C24" s="59">
        <v>37341.49</v>
      </c>
      <c r="E24" s="24"/>
      <c r="F24" s="37"/>
      <c r="G24" s="37"/>
      <c r="H24" s="63"/>
    </row>
    <row r="25" spans="1:8" s="54" customFormat="1" ht="12.75" x14ac:dyDescent="0.2">
      <c r="A25" s="52" t="s">
        <v>313</v>
      </c>
      <c r="B25" s="53">
        <v>11062.62</v>
      </c>
      <c r="C25" s="59">
        <v>11062.62</v>
      </c>
      <c r="E25" s="24"/>
      <c r="F25" s="64"/>
      <c r="G25" s="64"/>
      <c r="H25" s="63"/>
    </row>
    <row r="26" spans="1:8" s="54" customFormat="1" ht="12.75" x14ac:dyDescent="0.2">
      <c r="A26" s="52" t="s">
        <v>314</v>
      </c>
      <c r="B26" s="53">
        <v>212400</v>
      </c>
      <c r="C26" s="59">
        <v>212400</v>
      </c>
      <c r="E26" s="24"/>
      <c r="F26" s="65"/>
      <c r="G26" s="65"/>
      <c r="H26" s="63"/>
    </row>
    <row r="27" spans="1:8" x14ac:dyDescent="0.25">
      <c r="A27" s="9" t="s">
        <v>122</v>
      </c>
      <c r="B27" s="19">
        <v>5638232.2200000007</v>
      </c>
      <c r="C27" s="19">
        <v>5891772.6099999985</v>
      </c>
      <c r="E27" s="25"/>
      <c r="F27" s="38"/>
      <c r="G27" s="38"/>
    </row>
    <row r="28" spans="1:8" ht="15" x14ac:dyDescent="0.25">
      <c r="B28" s="10"/>
      <c r="C28" s="54"/>
    </row>
    <row r="29" spans="1:8" x14ac:dyDescent="0.25">
      <c r="A29" s="16" t="s">
        <v>103</v>
      </c>
      <c r="B29" s="17" t="s">
        <v>124</v>
      </c>
      <c r="C29" s="67"/>
    </row>
    <row r="30" spans="1:8" s="54" customFormat="1" ht="12.75" x14ac:dyDescent="0.2">
      <c r="A30" s="52" t="s">
        <v>117</v>
      </c>
      <c r="B30" s="53">
        <v>1460574.72</v>
      </c>
      <c r="C30" s="67"/>
      <c r="E30" s="24"/>
      <c r="F30" s="62"/>
      <c r="G30" s="63"/>
      <c r="H30" s="63"/>
    </row>
    <row r="31" spans="1:8" s="54" customFormat="1" ht="12.75" x14ac:dyDescent="0.2">
      <c r="A31" s="52" t="s">
        <v>125</v>
      </c>
      <c r="B31" s="53">
        <v>639503</v>
      </c>
      <c r="E31" s="24"/>
      <c r="F31" s="27"/>
      <c r="G31" s="63"/>
      <c r="H31" s="63"/>
    </row>
    <row r="32" spans="1:8" s="54" customFormat="1" ht="25.5" x14ac:dyDescent="0.2">
      <c r="A32" s="52" t="s">
        <v>99</v>
      </c>
      <c r="B32" s="53">
        <v>396467.28</v>
      </c>
      <c r="E32" s="24"/>
      <c r="F32" s="37"/>
      <c r="G32" s="63"/>
      <c r="H32" s="63"/>
    </row>
    <row r="33" spans="1:8" s="54" customFormat="1" ht="12.75" x14ac:dyDescent="0.2">
      <c r="A33" s="52" t="s">
        <v>114</v>
      </c>
      <c r="B33" s="53">
        <v>313236</v>
      </c>
      <c r="E33" s="24"/>
      <c r="F33" s="37"/>
      <c r="G33" s="63"/>
      <c r="H33" s="63"/>
    </row>
    <row r="34" spans="1:8" s="54" customFormat="1" ht="12.75" x14ac:dyDescent="0.2">
      <c r="A34" s="52" t="s">
        <v>276</v>
      </c>
      <c r="B34" s="53">
        <v>60857.279999999999</v>
      </c>
      <c r="E34" s="24"/>
      <c r="F34" s="37"/>
      <c r="G34" s="63"/>
      <c r="H34" s="63"/>
    </row>
    <row r="35" spans="1:8" s="54" customFormat="1" ht="12.75" x14ac:dyDescent="0.2">
      <c r="A35" s="52" t="s">
        <v>277</v>
      </c>
      <c r="B35" s="75">
        <v>0</v>
      </c>
      <c r="E35" s="24"/>
      <c r="F35" s="24"/>
      <c r="G35" s="63"/>
      <c r="H35" s="63"/>
    </row>
    <row r="36" spans="1:8" s="54" customFormat="1" ht="12.75" x14ac:dyDescent="0.2">
      <c r="A36" s="52" t="s">
        <v>278</v>
      </c>
      <c r="B36" s="53">
        <v>728764.38</v>
      </c>
      <c r="E36" s="24"/>
      <c r="F36" s="27"/>
      <c r="G36" s="63"/>
      <c r="H36" s="63"/>
    </row>
    <row r="37" spans="1:8" s="54" customFormat="1" ht="12.75" x14ac:dyDescent="0.2">
      <c r="A37" s="52" t="s">
        <v>102</v>
      </c>
      <c r="B37" s="53">
        <v>0</v>
      </c>
      <c r="E37" s="24"/>
      <c r="F37" s="27"/>
      <c r="G37" s="63"/>
      <c r="H37" s="63"/>
    </row>
    <row r="38" spans="1:8" s="54" customFormat="1" ht="12.75" x14ac:dyDescent="0.2">
      <c r="A38" s="52" t="s">
        <v>279</v>
      </c>
      <c r="B38" s="53">
        <v>700753.68</v>
      </c>
      <c r="E38" s="24"/>
      <c r="F38" s="37"/>
      <c r="G38" s="63"/>
      <c r="H38" s="63"/>
    </row>
    <row r="39" spans="1:8" s="54" customFormat="1" ht="12.75" x14ac:dyDescent="0.2">
      <c r="A39" s="52" t="s">
        <v>280</v>
      </c>
      <c r="B39" s="53">
        <v>178649.12</v>
      </c>
      <c r="E39" s="24"/>
      <c r="F39" s="27"/>
      <c r="G39" s="63"/>
      <c r="H39" s="63"/>
    </row>
    <row r="40" spans="1:8" s="54" customFormat="1" ht="12.75" x14ac:dyDescent="0.2">
      <c r="A40" s="56" t="s">
        <v>281</v>
      </c>
      <c r="B40" s="75">
        <v>0</v>
      </c>
      <c r="E40" s="24"/>
      <c r="F40" s="24"/>
      <c r="G40" s="63"/>
      <c r="H40" s="63"/>
    </row>
    <row r="41" spans="1:8" s="54" customFormat="1" ht="12.75" x14ac:dyDescent="0.2">
      <c r="A41" s="52" t="s">
        <v>302</v>
      </c>
      <c r="B41" s="53">
        <v>115956.87</v>
      </c>
      <c r="E41" s="24"/>
      <c r="F41" s="24"/>
      <c r="G41" s="63"/>
      <c r="H41" s="63"/>
    </row>
    <row r="42" spans="1:8" s="54" customFormat="1" ht="25.5" x14ac:dyDescent="0.2">
      <c r="A42" s="52" t="s">
        <v>304</v>
      </c>
      <c r="B42" s="53">
        <v>35793.370000000003</v>
      </c>
      <c r="E42" s="24"/>
      <c r="F42" s="24"/>
      <c r="G42" s="63"/>
      <c r="H42" s="63"/>
    </row>
    <row r="43" spans="1:8" s="54" customFormat="1" ht="12.75" x14ac:dyDescent="0.25">
      <c r="A43" s="58" t="s">
        <v>115</v>
      </c>
      <c r="B43" s="55">
        <v>0</v>
      </c>
      <c r="E43" s="24"/>
      <c r="F43" s="24"/>
    </row>
    <row r="44" spans="1:8" s="54" customFormat="1" ht="12.75" x14ac:dyDescent="0.2">
      <c r="A44" s="58" t="s">
        <v>127</v>
      </c>
      <c r="B44" s="55">
        <v>35793.879999999997</v>
      </c>
      <c r="F44" s="64"/>
      <c r="H44" s="63"/>
    </row>
    <row r="45" spans="1:8" s="54" customFormat="1" ht="12.75" x14ac:dyDescent="0.2">
      <c r="A45" s="52" t="s">
        <v>305</v>
      </c>
      <c r="B45" s="53">
        <v>55009.120000000003</v>
      </c>
      <c r="E45" s="24"/>
      <c r="F45" s="24"/>
      <c r="H45" s="63"/>
    </row>
    <row r="46" spans="1:8" s="54" customFormat="1" ht="12.75" x14ac:dyDescent="0.2">
      <c r="A46" s="58" t="s">
        <v>306</v>
      </c>
      <c r="B46" s="55">
        <v>55009.120000000003</v>
      </c>
      <c r="F46" s="24"/>
      <c r="H46" s="63"/>
    </row>
    <row r="47" spans="1:8" s="54" customFormat="1" ht="12.75" x14ac:dyDescent="0.2">
      <c r="A47" s="52" t="s">
        <v>307</v>
      </c>
      <c r="B47" s="53">
        <v>120092</v>
      </c>
      <c r="E47" s="24"/>
      <c r="F47" s="24"/>
      <c r="G47" s="63"/>
      <c r="H47" s="63"/>
    </row>
    <row r="48" spans="1:8" s="54" customFormat="1" ht="12.75" x14ac:dyDescent="0.2">
      <c r="A48" s="56" t="s">
        <v>308</v>
      </c>
      <c r="B48" s="57">
        <v>0</v>
      </c>
      <c r="E48" s="24"/>
      <c r="F48" s="24"/>
      <c r="G48" s="63"/>
      <c r="H48" s="63"/>
    </row>
    <row r="49" spans="1:8" s="54" customFormat="1" ht="12.75" x14ac:dyDescent="0.2">
      <c r="A49" s="52" t="s">
        <v>309</v>
      </c>
      <c r="B49" s="53">
        <v>0</v>
      </c>
      <c r="E49" s="24"/>
      <c r="F49" s="27"/>
      <c r="H49" s="63"/>
    </row>
    <row r="50" spans="1:8" s="54" customFormat="1" ht="12.75" x14ac:dyDescent="0.2">
      <c r="A50" s="56" t="s">
        <v>310</v>
      </c>
      <c r="B50" s="53">
        <v>212400</v>
      </c>
      <c r="E50" s="24"/>
      <c r="F50" s="65"/>
      <c r="G50" s="63"/>
      <c r="H50" s="63"/>
    </row>
    <row r="51" spans="1:8" s="54" customFormat="1" ht="25.5" x14ac:dyDescent="0.2">
      <c r="A51" s="52" t="s">
        <v>311</v>
      </c>
      <c r="B51" s="75">
        <v>0</v>
      </c>
      <c r="E51" s="24"/>
      <c r="F51" s="24"/>
      <c r="G51" s="63"/>
      <c r="H51" s="63"/>
    </row>
    <row r="52" spans="1:8" x14ac:dyDescent="0.25">
      <c r="A52" s="9" t="s">
        <v>126</v>
      </c>
      <c r="B52" s="18">
        <v>5018056.82</v>
      </c>
      <c r="E52" s="31"/>
      <c r="F52" s="39"/>
    </row>
    <row r="53" spans="1:8" ht="4.5" customHeight="1" x14ac:dyDescent="0.25">
      <c r="B53" s="2"/>
      <c r="E53" s="33"/>
      <c r="F53" s="40"/>
    </row>
    <row r="54" spans="1:8" x14ac:dyDescent="0.25">
      <c r="A54" s="9" t="s">
        <v>116</v>
      </c>
      <c r="B54" s="18">
        <v>873715.78999999817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H54"/>
  <sheetViews>
    <sheetView zoomScaleNormal="100" workbookViewId="0">
      <pane ySplit="3" topLeftCell="A38" activePane="bottomLeft" state="frozen"/>
      <selection activeCell="B38" sqref="B38"/>
      <selection pane="bottomLeft" activeCell="B38" sqref="B38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7" t="s">
        <v>312</v>
      </c>
      <c r="B1" s="157"/>
      <c r="C1" s="157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161" t="s">
        <v>4</v>
      </c>
      <c r="B3" s="161"/>
      <c r="C3" s="161"/>
      <c r="D3" s="15"/>
      <c r="E3" s="1" t="s">
        <v>91</v>
      </c>
      <c r="F3" s="12"/>
    </row>
    <row r="4" spans="1:8" ht="6" customHeight="1" x14ac:dyDescent="0.25"/>
    <row r="5" spans="1:8" x14ac:dyDescent="0.25">
      <c r="A5" s="155" t="s">
        <v>103</v>
      </c>
      <c r="B5" s="159" t="s">
        <v>123</v>
      </c>
      <c r="C5" s="160"/>
      <c r="E5" s="5"/>
      <c r="F5" s="6"/>
    </row>
    <row r="6" spans="1:8" x14ac:dyDescent="0.25">
      <c r="A6" s="156"/>
      <c r="B6" s="16" t="s">
        <v>97</v>
      </c>
      <c r="C6" s="16" t="s">
        <v>98</v>
      </c>
      <c r="E6" s="5"/>
      <c r="F6" s="6"/>
    </row>
    <row r="7" spans="1:8" s="54" customFormat="1" ht="12.75" x14ac:dyDescent="0.2">
      <c r="A7" s="52" t="s">
        <v>117</v>
      </c>
      <c r="B7" s="53">
        <v>742193.58</v>
      </c>
      <c r="C7" s="59">
        <v>696882.08</v>
      </c>
      <c r="E7" s="24"/>
      <c r="F7" s="27"/>
      <c r="G7" s="27"/>
      <c r="H7" s="63"/>
    </row>
    <row r="8" spans="1:8" s="54" customFormat="1" ht="25.5" x14ac:dyDescent="0.2">
      <c r="A8" s="52" t="s">
        <v>106</v>
      </c>
      <c r="B8" s="53">
        <v>78363.83</v>
      </c>
      <c r="C8" s="59">
        <v>69454.89</v>
      </c>
      <c r="E8" s="24"/>
      <c r="F8" s="27"/>
      <c r="G8" s="27"/>
      <c r="H8" s="63"/>
    </row>
    <row r="9" spans="1:8" s="54" customFormat="1" ht="12.75" x14ac:dyDescent="0.25">
      <c r="A9" s="52" t="s">
        <v>118</v>
      </c>
      <c r="B9" s="59">
        <v>578931.57999999996</v>
      </c>
      <c r="C9" s="59">
        <v>512664.69</v>
      </c>
      <c r="E9" s="24"/>
      <c r="F9" s="27"/>
      <c r="G9" s="27"/>
    </row>
    <row r="10" spans="1:8" s="54" customFormat="1" ht="25.5" x14ac:dyDescent="0.2">
      <c r="A10" s="52" t="s">
        <v>113</v>
      </c>
      <c r="B10" s="53">
        <v>201461.98</v>
      </c>
      <c r="C10" s="59">
        <v>176108.16</v>
      </c>
      <c r="E10" s="24"/>
      <c r="F10" s="27"/>
      <c r="G10" s="27"/>
      <c r="H10" s="63"/>
    </row>
    <row r="11" spans="1:8" s="54" customFormat="1" ht="12.75" x14ac:dyDescent="0.2">
      <c r="A11" s="52" t="s">
        <v>104</v>
      </c>
      <c r="B11" s="53">
        <v>159172.07999999999</v>
      </c>
      <c r="C11" s="59">
        <v>140037.5</v>
      </c>
      <c r="E11" s="24"/>
      <c r="F11" s="27"/>
      <c r="G11" s="27"/>
      <c r="H11" s="63"/>
    </row>
    <row r="12" spans="1:8" s="54" customFormat="1" ht="12.75" x14ac:dyDescent="0.2">
      <c r="A12" s="52" t="s">
        <v>100</v>
      </c>
      <c r="B12" s="53">
        <v>30924.93</v>
      </c>
      <c r="C12" s="59">
        <v>27588.87</v>
      </c>
      <c r="E12" s="24"/>
      <c r="F12" s="27"/>
      <c r="G12" s="27"/>
      <c r="H12" s="63"/>
    </row>
    <row r="13" spans="1:8" s="54" customFormat="1" ht="12.75" x14ac:dyDescent="0.2">
      <c r="A13" s="52" t="s">
        <v>101</v>
      </c>
      <c r="B13" s="75">
        <v>0</v>
      </c>
      <c r="C13" s="75">
        <v>0</v>
      </c>
      <c r="E13" s="24"/>
      <c r="F13" s="27"/>
      <c r="G13" s="27"/>
      <c r="H13" s="63"/>
    </row>
    <row r="14" spans="1:8" s="54" customFormat="1" ht="12.75" x14ac:dyDescent="0.2">
      <c r="A14" s="52" t="s">
        <v>105</v>
      </c>
      <c r="B14" s="53">
        <v>356881.06</v>
      </c>
      <c r="C14" s="59">
        <v>308772.8</v>
      </c>
      <c r="E14" s="24"/>
      <c r="F14" s="27"/>
      <c r="G14" s="27"/>
      <c r="H14" s="63"/>
    </row>
    <row r="15" spans="1:8" s="54" customFormat="1" ht="12.75" x14ac:dyDescent="0.25">
      <c r="A15" s="52" t="s">
        <v>119</v>
      </c>
      <c r="B15" s="53">
        <v>16774</v>
      </c>
      <c r="C15" s="59">
        <v>9033</v>
      </c>
      <c r="E15" s="24"/>
      <c r="F15" s="27"/>
      <c r="G15" s="27"/>
    </row>
    <row r="16" spans="1:8" s="54" customFormat="1" ht="12.75" x14ac:dyDescent="0.25">
      <c r="A16" s="52" t="s">
        <v>107</v>
      </c>
      <c r="B16" s="59">
        <v>356089.9</v>
      </c>
      <c r="C16" s="59">
        <v>310265.28000000003</v>
      </c>
      <c r="E16" s="24"/>
      <c r="F16" s="27"/>
      <c r="G16" s="27"/>
    </row>
    <row r="17" spans="1:8" s="54" customFormat="1" ht="12.75" x14ac:dyDescent="0.25">
      <c r="A17" s="52" t="s">
        <v>120</v>
      </c>
      <c r="B17" s="75">
        <v>0</v>
      </c>
      <c r="C17" s="76">
        <v>0</v>
      </c>
      <c r="E17" s="24"/>
      <c r="F17" s="27"/>
      <c r="G17" s="27"/>
    </row>
    <row r="18" spans="1:8" s="54" customFormat="1" ht="12.75" x14ac:dyDescent="0.2">
      <c r="A18" s="52" t="s">
        <v>108</v>
      </c>
      <c r="B18" s="75">
        <v>0</v>
      </c>
      <c r="C18" s="76">
        <v>0</v>
      </c>
      <c r="E18" s="24"/>
      <c r="F18" s="27"/>
      <c r="G18" s="27"/>
      <c r="H18" s="63"/>
    </row>
    <row r="19" spans="1:8" s="54" customFormat="1" ht="12.75" x14ac:dyDescent="0.25">
      <c r="A19" s="52" t="s">
        <v>303</v>
      </c>
      <c r="B19" s="59">
        <v>69174.52</v>
      </c>
      <c r="C19" s="59">
        <v>61329.03</v>
      </c>
      <c r="E19" s="24"/>
      <c r="F19" s="27"/>
      <c r="G19" s="27"/>
    </row>
    <row r="20" spans="1:8" s="54" customFormat="1" ht="12.75" x14ac:dyDescent="0.25">
      <c r="A20" s="52" t="s">
        <v>121</v>
      </c>
      <c r="B20" s="75">
        <v>0</v>
      </c>
      <c r="C20" s="59">
        <v>0</v>
      </c>
      <c r="E20" s="24"/>
      <c r="F20" s="27"/>
      <c r="G20" s="27"/>
    </row>
    <row r="21" spans="1:8" s="54" customFormat="1" ht="25.5" x14ac:dyDescent="0.25">
      <c r="A21" s="52" t="s">
        <v>109</v>
      </c>
      <c r="B21" s="53">
        <v>2030733.63</v>
      </c>
      <c r="C21" s="59">
        <v>1707638.1</v>
      </c>
      <c r="E21" s="24"/>
      <c r="F21" s="27"/>
      <c r="G21" s="27"/>
    </row>
    <row r="22" spans="1:8" s="54" customFormat="1" ht="25.5" x14ac:dyDescent="0.25">
      <c r="A22" s="52" t="s">
        <v>110</v>
      </c>
      <c r="B22" s="53">
        <v>4073415.61</v>
      </c>
      <c r="C22" s="59">
        <v>3495545.63</v>
      </c>
      <c r="E22" s="24"/>
      <c r="F22" s="27"/>
      <c r="G22" s="27"/>
    </row>
    <row r="23" spans="1:8" s="54" customFormat="1" ht="12.75" x14ac:dyDescent="0.25">
      <c r="A23" s="52" t="s">
        <v>111</v>
      </c>
      <c r="B23" s="59">
        <v>55482.71</v>
      </c>
      <c r="C23" s="59">
        <v>48750.71</v>
      </c>
      <c r="E23" s="24"/>
      <c r="F23" s="27"/>
      <c r="G23" s="27"/>
    </row>
    <row r="24" spans="1:8" s="54" customFormat="1" ht="12.75" x14ac:dyDescent="0.2">
      <c r="A24" s="52" t="s">
        <v>112</v>
      </c>
      <c r="B24" s="53">
        <v>0</v>
      </c>
      <c r="C24" s="59">
        <v>0</v>
      </c>
      <c r="E24" s="24"/>
      <c r="F24" s="27"/>
      <c r="G24" s="27"/>
      <c r="H24" s="63"/>
    </row>
    <row r="25" spans="1:8" s="54" customFormat="1" ht="12.75" x14ac:dyDescent="0.2">
      <c r="A25" s="52" t="s">
        <v>313</v>
      </c>
      <c r="B25" s="53">
        <v>242448.23</v>
      </c>
      <c r="C25" s="59">
        <v>150938.72</v>
      </c>
      <c r="E25" s="24"/>
      <c r="F25" s="66"/>
      <c r="G25" s="66"/>
      <c r="H25" s="63"/>
    </row>
    <row r="26" spans="1:8" s="54" customFormat="1" ht="12.75" x14ac:dyDescent="0.2">
      <c r="A26" s="52" t="s">
        <v>314</v>
      </c>
      <c r="B26" s="75">
        <v>0</v>
      </c>
      <c r="C26" s="75">
        <v>0</v>
      </c>
      <c r="E26" s="24"/>
      <c r="F26" s="66"/>
      <c r="G26" s="66"/>
      <c r="H26" s="63"/>
    </row>
    <row r="27" spans="1:8" x14ac:dyDescent="0.25">
      <c r="A27" s="9" t="s">
        <v>122</v>
      </c>
      <c r="B27" s="19">
        <v>8992047.6400000006</v>
      </c>
      <c r="C27" s="19">
        <v>7715009.459999999</v>
      </c>
      <c r="E27" s="25"/>
      <c r="F27" s="38"/>
      <c r="G27" s="38"/>
    </row>
    <row r="28" spans="1:8" ht="15" x14ac:dyDescent="0.25">
      <c r="B28" s="10"/>
      <c r="C28" s="54"/>
      <c r="F28" s="35"/>
      <c r="G28" s="35"/>
    </row>
    <row r="29" spans="1:8" x14ac:dyDescent="0.25">
      <c r="A29" s="16" t="s">
        <v>103</v>
      </c>
      <c r="B29" s="17" t="s">
        <v>124</v>
      </c>
      <c r="C29" s="67"/>
      <c r="F29" s="35"/>
      <c r="G29" s="35"/>
    </row>
    <row r="30" spans="1:8" s="54" customFormat="1" ht="12.75" x14ac:dyDescent="0.2">
      <c r="A30" s="52" t="s">
        <v>117</v>
      </c>
      <c r="B30" s="53">
        <v>734889.6</v>
      </c>
      <c r="C30" s="67"/>
      <c r="E30" s="24"/>
      <c r="F30" s="68"/>
      <c r="G30" s="69"/>
      <c r="H30" s="63"/>
    </row>
    <row r="31" spans="1:8" s="54" customFormat="1" ht="12.75" x14ac:dyDescent="0.2">
      <c r="A31" s="52" t="s">
        <v>125</v>
      </c>
      <c r="B31" s="53">
        <v>281686</v>
      </c>
      <c r="E31" s="24"/>
      <c r="F31" s="27"/>
      <c r="G31" s="69"/>
      <c r="H31" s="63"/>
    </row>
    <row r="32" spans="1:8" s="54" customFormat="1" ht="25.5" x14ac:dyDescent="0.2">
      <c r="A32" s="52" t="s">
        <v>99</v>
      </c>
      <c r="B32" s="53">
        <v>199482.9</v>
      </c>
      <c r="E32" s="24"/>
      <c r="F32" s="27"/>
      <c r="G32" s="69"/>
      <c r="H32" s="63"/>
    </row>
    <row r="33" spans="1:8" s="54" customFormat="1" ht="12.75" x14ac:dyDescent="0.2">
      <c r="A33" s="52" t="s">
        <v>114</v>
      </c>
      <c r="B33" s="53">
        <v>157605</v>
      </c>
      <c r="E33" s="24"/>
      <c r="F33" s="27"/>
      <c r="G33" s="69"/>
      <c r="H33" s="63"/>
    </row>
    <row r="34" spans="1:8" s="54" customFormat="1" ht="12.75" x14ac:dyDescent="0.2">
      <c r="A34" s="52" t="s">
        <v>276</v>
      </c>
      <c r="B34" s="53">
        <v>30620.400000000001</v>
      </c>
      <c r="E34" s="24"/>
      <c r="F34" s="27"/>
      <c r="G34" s="69"/>
      <c r="H34" s="63"/>
    </row>
    <row r="35" spans="1:8" s="54" customFormat="1" ht="12.75" x14ac:dyDescent="0.2">
      <c r="A35" s="52" t="s">
        <v>277</v>
      </c>
      <c r="B35" s="75">
        <v>0</v>
      </c>
      <c r="E35" s="24"/>
      <c r="F35" s="27"/>
      <c r="G35" s="69"/>
      <c r="H35" s="63"/>
    </row>
    <row r="36" spans="1:8" s="54" customFormat="1" ht="12.75" x14ac:dyDescent="0.2">
      <c r="A36" s="52" t="s">
        <v>278</v>
      </c>
      <c r="B36" s="53">
        <v>335337.65999999997</v>
      </c>
      <c r="E36" s="24"/>
      <c r="F36" s="27"/>
      <c r="G36" s="69"/>
      <c r="H36" s="63"/>
    </row>
    <row r="37" spans="1:8" s="54" customFormat="1" ht="12.75" x14ac:dyDescent="0.2">
      <c r="A37" s="52" t="s">
        <v>102</v>
      </c>
      <c r="B37" s="53">
        <v>0</v>
      </c>
      <c r="E37" s="24"/>
      <c r="F37" s="27"/>
      <c r="G37" s="69"/>
      <c r="H37" s="63"/>
    </row>
    <row r="38" spans="1:8" s="54" customFormat="1" ht="12.75" x14ac:dyDescent="0.2">
      <c r="A38" s="52" t="s">
        <v>279</v>
      </c>
      <c r="B38" s="53">
        <v>352584.9</v>
      </c>
      <c r="E38" s="24"/>
      <c r="F38" s="27"/>
      <c r="G38" s="69"/>
      <c r="H38" s="63"/>
    </row>
    <row r="39" spans="1:8" s="54" customFormat="1" ht="12.75" x14ac:dyDescent="0.2">
      <c r="A39" s="52" t="s">
        <v>280</v>
      </c>
      <c r="B39" s="75">
        <v>0</v>
      </c>
      <c r="E39" s="24"/>
      <c r="F39" s="27"/>
      <c r="G39" s="69"/>
      <c r="H39" s="63"/>
    </row>
    <row r="40" spans="1:8" s="54" customFormat="1" ht="12.75" x14ac:dyDescent="0.2">
      <c r="A40" s="56" t="s">
        <v>281</v>
      </c>
      <c r="B40" s="75">
        <v>0</v>
      </c>
      <c r="E40" s="24"/>
      <c r="F40" s="27"/>
      <c r="G40" s="69"/>
      <c r="H40" s="63"/>
    </row>
    <row r="41" spans="1:8" s="54" customFormat="1" ht="12.75" x14ac:dyDescent="0.2">
      <c r="A41" s="52" t="s">
        <v>302</v>
      </c>
      <c r="B41" s="53">
        <v>72463.05</v>
      </c>
      <c r="E41" s="24"/>
      <c r="F41" s="27"/>
      <c r="G41" s="69"/>
      <c r="H41" s="63"/>
    </row>
    <row r="42" spans="1:8" s="54" customFormat="1" ht="25.5" x14ac:dyDescent="0.2">
      <c r="A42" s="52" t="s">
        <v>304</v>
      </c>
      <c r="B42" s="53">
        <v>1413016.44</v>
      </c>
      <c r="E42" s="24"/>
      <c r="F42" s="27"/>
      <c r="G42" s="69"/>
      <c r="H42" s="63"/>
    </row>
    <row r="43" spans="1:8" s="54" customFormat="1" ht="12.75" x14ac:dyDescent="0.25">
      <c r="A43" s="58" t="s">
        <v>115</v>
      </c>
      <c r="B43" s="55">
        <v>16511.440000000002</v>
      </c>
      <c r="E43" s="24"/>
      <c r="F43" s="27"/>
      <c r="G43" s="67"/>
    </row>
    <row r="44" spans="1:8" s="54" customFormat="1" ht="12.75" x14ac:dyDescent="0.2">
      <c r="A44" s="58" t="s">
        <v>127</v>
      </c>
      <c r="B44" s="55">
        <v>26729.87</v>
      </c>
      <c r="F44" s="66"/>
      <c r="G44" s="67"/>
      <c r="H44" s="63"/>
    </row>
    <row r="45" spans="1:8" s="54" customFormat="1" ht="12.75" x14ac:dyDescent="0.2">
      <c r="A45" s="52" t="s">
        <v>305</v>
      </c>
      <c r="B45" s="53">
        <v>3557452.45</v>
      </c>
      <c r="E45" s="24"/>
      <c r="F45" s="27"/>
      <c r="H45" s="63"/>
    </row>
    <row r="46" spans="1:8" s="54" customFormat="1" ht="12.75" x14ac:dyDescent="0.2">
      <c r="A46" s="58" t="s">
        <v>306</v>
      </c>
      <c r="B46" s="55">
        <v>35122.520000000004</v>
      </c>
      <c r="F46" s="27"/>
      <c r="G46" s="67"/>
      <c r="H46" s="63"/>
    </row>
    <row r="47" spans="1:8" s="54" customFormat="1" ht="12.75" x14ac:dyDescent="0.2">
      <c r="A47" s="52" t="s">
        <v>307</v>
      </c>
      <c r="B47" s="53">
        <v>115257.60000000001</v>
      </c>
      <c r="E47" s="24"/>
      <c r="F47" s="27"/>
      <c r="G47" s="69"/>
      <c r="H47" s="63"/>
    </row>
    <row r="48" spans="1:8" s="54" customFormat="1" ht="12.75" x14ac:dyDescent="0.2">
      <c r="A48" s="56" t="s">
        <v>308</v>
      </c>
      <c r="B48" s="57">
        <v>113255</v>
      </c>
      <c r="E48" s="24"/>
      <c r="F48" s="27"/>
      <c r="G48" s="67"/>
      <c r="H48" s="63"/>
    </row>
    <row r="49" spans="1:8" s="54" customFormat="1" ht="12.75" x14ac:dyDescent="0.2">
      <c r="A49" s="52" t="s">
        <v>309</v>
      </c>
      <c r="B49" s="53">
        <v>0</v>
      </c>
      <c r="E49" s="24"/>
      <c r="F49" s="27"/>
      <c r="G49" s="69"/>
      <c r="H49" s="63"/>
    </row>
    <row r="50" spans="1:8" s="54" customFormat="1" ht="12.75" x14ac:dyDescent="0.2">
      <c r="A50" s="56" t="s">
        <v>310</v>
      </c>
      <c r="B50" s="75">
        <v>0</v>
      </c>
      <c r="E50" s="24"/>
      <c r="F50" s="66"/>
      <c r="G50" s="69"/>
      <c r="H50" s="63"/>
    </row>
    <row r="51" spans="1:8" s="54" customFormat="1" ht="25.5" x14ac:dyDescent="0.2">
      <c r="A51" s="52" t="s">
        <v>311</v>
      </c>
      <c r="B51" s="75">
        <v>0</v>
      </c>
      <c r="E51" s="24"/>
      <c r="F51" s="66"/>
      <c r="G51" s="69"/>
      <c r="H51" s="63"/>
    </row>
    <row r="52" spans="1:8" ht="15" x14ac:dyDescent="0.25">
      <c r="A52" s="9" t="s">
        <v>126</v>
      </c>
      <c r="B52" s="18">
        <v>7363651</v>
      </c>
      <c r="E52" s="24"/>
      <c r="F52" s="27"/>
      <c r="G52" s="35"/>
      <c r="H52"/>
    </row>
    <row r="53" spans="1:8" ht="4.5" customHeight="1" x14ac:dyDescent="0.25">
      <c r="B53" s="2"/>
      <c r="E53" s="31"/>
      <c r="F53" s="39"/>
      <c r="G53" s="35"/>
    </row>
    <row r="54" spans="1:8" x14ac:dyDescent="0.25">
      <c r="A54" s="9" t="s">
        <v>116</v>
      </c>
      <c r="B54" s="18">
        <v>351358.45999999903</v>
      </c>
      <c r="E54" s="33"/>
      <c r="F54" s="40"/>
      <c r="G54" s="35"/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1">
    <pageSetUpPr fitToPage="1"/>
  </sheetPr>
  <dimension ref="A1:H54"/>
  <sheetViews>
    <sheetView zoomScaleNormal="100" workbookViewId="0">
      <pane ySplit="3" topLeftCell="A37" activePane="bottomLeft" state="frozen"/>
      <selection activeCell="B38" sqref="B38"/>
      <selection pane="bottomLeft" activeCell="B38" sqref="B38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7" t="s">
        <v>312</v>
      </c>
      <c r="B1" s="157"/>
      <c r="C1" s="157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161" t="s">
        <v>66</v>
      </c>
      <c r="B3" s="161"/>
      <c r="C3" s="161"/>
      <c r="D3" s="15"/>
      <c r="E3" s="1" t="s">
        <v>91</v>
      </c>
      <c r="F3" s="12"/>
    </row>
    <row r="4" spans="1:8" ht="6" customHeight="1" x14ac:dyDescent="0.25"/>
    <row r="5" spans="1:8" x14ac:dyDescent="0.25">
      <c r="A5" s="155" t="s">
        <v>103</v>
      </c>
      <c r="B5" s="159" t="s">
        <v>123</v>
      </c>
      <c r="C5" s="160"/>
      <c r="E5" s="5"/>
      <c r="F5" s="6"/>
    </row>
    <row r="6" spans="1:8" x14ac:dyDescent="0.25">
      <c r="A6" s="156"/>
      <c r="B6" s="16" t="s">
        <v>97</v>
      </c>
      <c r="C6" s="16" t="s">
        <v>98</v>
      </c>
      <c r="E6" s="5"/>
      <c r="F6" s="6"/>
    </row>
    <row r="7" spans="1:8" s="54" customFormat="1" ht="12.75" x14ac:dyDescent="0.2">
      <c r="A7" s="52" t="s">
        <v>117</v>
      </c>
      <c r="B7" s="53">
        <v>398935.5</v>
      </c>
      <c r="C7" s="59">
        <v>399026.76</v>
      </c>
      <c r="E7" s="24"/>
      <c r="F7" s="27"/>
      <c r="G7" s="27"/>
      <c r="H7" s="63"/>
    </row>
    <row r="8" spans="1:8" s="54" customFormat="1" ht="25.5" x14ac:dyDescent="0.2">
      <c r="A8" s="52" t="s">
        <v>106</v>
      </c>
      <c r="B8" s="53">
        <v>30908.37</v>
      </c>
      <c r="C8" s="59">
        <v>30150.62</v>
      </c>
      <c r="E8" s="24"/>
      <c r="F8" s="24"/>
      <c r="G8" s="24"/>
      <c r="H8" s="63"/>
    </row>
    <row r="9" spans="1:8" s="54" customFormat="1" ht="12.75" x14ac:dyDescent="0.25">
      <c r="A9" s="52" t="s">
        <v>118</v>
      </c>
      <c r="B9" s="59">
        <v>311180.64</v>
      </c>
      <c r="C9" s="59">
        <v>297612.03999999998</v>
      </c>
      <c r="E9" s="24"/>
      <c r="F9" s="27"/>
      <c r="G9" s="27"/>
    </row>
    <row r="10" spans="1:8" s="54" customFormat="1" ht="25.5" x14ac:dyDescent="0.2">
      <c r="A10" s="52" t="s">
        <v>113</v>
      </c>
      <c r="B10" s="53">
        <v>108290.46</v>
      </c>
      <c r="C10" s="59">
        <v>102912.43</v>
      </c>
      <c r="E10" s="24"/>
      <c r="F10" s="27"/>
      <c r="G10" s="27"/>
      <c r="H10" s="63"/>
    </row>
    <row r="11" spans="1:8" s="54" customFormat="1" ht="12.75" x14ac:dyDescent="0.2">
      <c r="A11" s="52" t="s">
        <v>104</v>
      </c>
      <c r="B11" s="53">
        <v>85556.1</v>
      </c>
      <c r="C11" s="59">
        <v>81711.990000000005</v>
      </c>
      <c r="E11" s="24"/>
      <c r="F11" s="27"/>
      <c r="G11" s="27"/>
      <c r="H11" s="63"/>
    </row>
    <row r="12" spans="1:8" s="54" customFormat="1" ht="12.75" x14ac:dyDescent="0.2">
      <c r="A12" s="52" t="s">
        <v>100</v>
      </c>
      <c r="B12" s="53">
        <v>16621.8</v>
      </c>
      <c r="C12" s="59">
        <v>15907.03</v>
      </c>
      <c r="E12" s="24"/>
      <c r="F12" s="27"/>
      <c r="G12" s="27"/>
      <c r="H12" s="63"/>
    </row>
    <row r="13" spans="1:8" s="54" customFormat="1" ht="12.75" x14ac:dyDescent="0.2">
      <c r="A13" s="52" t="s">
        <v>101</v>
      </c>
      <c r="B13" s="75">
        <v>0</v>
      </c>
      <c r="C13" s="75">
        <v>0</v>
      </c>
      <c r="E13" s="24"/>
      <c r="F13" s="24"/>
      <c r="G13" s="24"/>
      <c r="H13" s="63"/>
    </row>
    <row r="14" spans="1:8" s="54" customFormat="1" ht="12.75" x14ac:dyDescent="0.2">
      <c r="A14" s="52" t="s">
        <v>105</v>
      </c>
      <c r="B14" s="53">
        <v>194317.5</v>
      </c>
      <c r="C14" s="59">
        <v>184380.65</v>
      </c>
      <c r="E14" s="24"/>
      <c r="F14" s="27"/>
      <c r="G14" s="27"/>
      <c r="H14" s="63"/>
    </row>
    <row r="15" spans="1:8" s="54" customFormat="1" ht="12.75" x14ac:dyDescent="0.25">
      <c r="A15" s="52" t="s">
        <v>119</v>
      </c>
      <c r="B15" s="59">
        <v>2400</v>
      </c>
      <c r="C15" s="59">
        <v>2200</v>
      </c>
      <c r="E15" s="24"/>
      <c r="F15" s="27"/>
      <c r="G15" s="27"/>
    </row>
    <row r="16" spans="1:8" s="54" customFormat="1" ht="12.75" x14ac:dyDescent="0.25">
      <c r="A16" s="52" t="s">
        <v>107</v>
      </c>
      <c r="B16" s="59">
        <v>191402.16</v>
      </c>
      <c r="C16" s="59">
        <v>182690.28</v>
      </c>
      <c r="E16" s="24"/>
      <c r="F16" s="27"/>
      <c r="G16" s="27"/>
    </row>
    <row r="17" spans="1:8" s="54" customFormat="1" ht="12.75" x14ac:dyDescent="0.25">
      <c r="A17" s="52" t="s">
        <v>120</v>
      </c>
      <c r="B17" s="59">
        <v>48040.26</v>
      </c>
      <c r="C17" s="59">
        <v>45672.55</v>
      </c>
      <c r="E17" s="24"/>
      <c r="F17" s="37"/>
      <c r="G17" s="37"/>
    </row>
    <row r="18" spans="1:8" s="54" customFormat="1" ht="12.75" x14ac:dyDescent="0.2">
      <c r="A18" s="52" t="s">
        <v>108</v>
      </c>
      <c r="B18" s="75">
        <v>0</v>
      </c>
      <c r="C18" s="75">
        <v>0</v>
      </c>
      <c r="E18" s="24"/>
      <c r="F18" s="24"/>
      <c r="G18" s="24"/>
      <c r="H18" s="63"/>
    </row>
    <row r="19" spans="1:8" s="54" customFormat="1" ht="12.75" x14ac:dyDescent="0.25">
      <c r="A19" s="52" t="s">
        <v>303</v>
      </c>
      <c r="B19" s="59">
        <v>36115.49</v>
      </c>
      <c r="C19" s="59">
        <v>33662.82</v>
      </c>
      <c r="E19" s="24"/>
      <c r="F19" s="27"/>
      <c r="G19" s="27"/>
    </row>
    <row r="20" spans="1:8" s="54" customFormat="1" ht="12.75" x14ac:dyDescent="0.25">
      <c r="A20" s="52" t="s">
        <v>121</v>
      </c>
      <c r="B20" s="75">
        <v>0</v>
      </c>
      <c r="C20" s="59">
        <v>0</v>
      </c>
      <c r="E20" s="24"/>
      <c r="F20" s="24"/>
      <c r="G20" s="24"/>
    </row>
    <row r="21" spans="1:8" s="54" customFormat="1" ht="25.5" x14ac:dyDescent="0.25">
      <c r="A21" s="52" t="s">
        <v>109</v>
      </c>
      <c r="B21" s="53">
        <v>449853.89</v>
      </c>
      <c r="C21" s="59">
        <v>415809.31</v>
      </c>
      <c r="E21" s="24"/>
      <c r="F21" s="24"/>
      <c r="G21" s="24"/>
    </row>
    <row r="22" spans="1:8" s="54" customFormat="1" ht="25.5" x14ac:dyDescent="0.25">
      <c r="A22" s="52" t="s">
        <v>110</v>
      </c>
      <c r="B22" s="53">
        <v>252495.24</v>
      </c>
      <c r="C22" s="59">
        <v>566820.39</v>
      </c>
      <c r="E22" s="24"/>
      <c r="F22" s="24"/>
      <c r="G22" s="24"/>
    </row>
    <row r="23" spans="1:8" s="54" customFormat="1" ht="12.75" x14ac:dyDescent="0.25">
      <c r="A23" s="52" t="s">
        <v>111</v>
      </c>
      <c r="B23" s="59">
        <v>29822.04</v>
      </c>
      <c r="C23" s="59">
        <v>28539.439999999999</v>
      </c>
      <c r="E23" s="24"/>
      <c r="F23" s="37"/>
      <c r="G23" s="37"/>
    </row>
    <row r="24" spans="1:8" s="54" customFormat="1" ht="12.75" x14ac:dyDescent="0.2">
      <c r="A24" s="52" t="s">
        <v>112</v>
      </c>
      <c r="B24" s="59">
        <v>30368.05</v>
      </c>
      <c r="C24" s="59">
        <v>32653.43</v>
      </c>
      <c r="E24" s="24"/>
      <c r="F24" s="37"/>
      <c r="G24" s="37"/>
      <c r="H24" s="63"/>
    </row>
    <row r="25" spans="1:8" s="54" customFormat="1" ht="12.75" x14ac:dyDescent="0.2">
      <c r="A25" s="52" t="s">
        <v>313</v>
      </c>
      <c r="B25" s="53">
        <v>0</v>
      </c>
      <c r="C25" s="59">
        <v>0</v>
      </c>
      <c r="E25" s="24"/>
      <c r="F25" s="64"/>
      <c r="G25" s="64"/>
      <c r="H25" s="63"/>
    </row>
    <row r="26" spans="1:8" s="54" customFormat="1" ht="12.75" x14ac:dyDescent="0.2">
      <c r="A26" s="52" t="s">
        <v>314</v>
      </c>
      <c r="B26" s="53">
        <v>0</v>
      </c>
      <c r="C26" s="59">
        <v>0</v>
      </c>
      <c r="E26" s="24"/>
      <c r="F26" s="65"/>
      <c r="G26" s="65"/>
      <c r="H26" s="63"/>
    </row>
    <row r="27" spans="1:8" x14ac:dyDescent="0.25">
      <c r="A27" s="9" t="s">
        <v>122</v>
      </c>
      <c r="B27" s="19">
        <v>2186307.5</v>
      </c>
      <c r="C27" s="19">
        <v>2419749.7400000002</v>
      </c>
      <c r="E27" s="25"/>
      <c r="F27" s="38"/>
      <c r="G27" s="38"/>
    </row>
    <row r="28" spans="1:8" ht="15" x14ac:dyDescent="0.25">
      <c r="B28" s="10"/>
      <c r="C28" s="54"/>
    </row>
    <row r="29" spans="1:8" x14ac:dyDescent="0.25">
      <c r="A29" s="16" t="s">
        <v>103</v>
      </c>
      <c r="B29" s="17" t="s">
        <v>124</v>
      </c>
      <c r="C29" s="67"/>
    </row>
    <row r="30" spans="1:8" s="54" customFormat="1" ht="12.75" x14ac:dyDescent="0.2">
      <c r="A30" s="52" t="s">
        <v>117</v>
      </c>
      <c r="B30" s="53">
        <v>398926.08000000002</v>
      </c>
      <c r="C30" s="67"/>
      <c r="E30" s="24"/>
      <c r="F30" s="62"/>
      <c r="G30" s="63"/>
      <c r="H30" s="63"/>
    </row>
    <row r="31" spans="1:8" s="54" customFormat="1" ht="12.75" x14ac:dyDescent="0.2">
      <c r="A31" s="52" t="s">
        <v>125</v>
      </c>
      <c r="B31" s="53">
        <v>181079</v>
      </c>
      <c r="E31" s="24"/>
      <c r="F31" s="27"/>
      <c r="G31" s="63"/>
      <c r="H31" s="63"/>
    </row>
    <row r="32" spans="1:8" s="54" customFormat="1" ht="25.5" x14ac:dyDescent="0.2">
      <c r="A32" s="52" t="s">
        <v>99</v>
      </c>
      <c r="B32" s="53">
        <v>108286.92</v>
      </c>
      <c r="E32" s="24"/>
      <c r="F32" s="37"/>
      <c r="G32" s="63"/>
      <c r="H32" s="63"/>
    </row>
    <row r="33" spans="1:8" s="54" customFormat="1" ht="12.75" x14ac:dyDescent="0.2">
      <c r="A33" s="52" t="s">
        <v>114</v>
      </c>
      <c r="B33" s="53">
        <v>85554</v>
      </c>
      <c r="E33" s="24"/>
      <c r="F33" s="37"/>
      <c r="G33" s="63"/>
      <c r="H33" s="63"/>
    </row>
    <row r="34" spans="1:8" s="54" customFormat="1" ht="12.75" x14ac:dyDescent="0.2">
      <c r="A34" s="52" t="s">
        <v>276</v>
      </c>
      <c r="B34" s="53">
        <v>16621.919999999998</v>
      </c>
      <c r="E34" s="24"/>
      <c r="F34" s="37"/>
      <c r="G34" s="63"/>
      <c r="H34" s="63"/>
    </row>
    <row r="35" spans="1:8" s="54" customFormat="1" ht="12.75" x14ac:dyDescent="0.2">
      <c r="A35" s="52" t="s">
        <v>277</v>
      </c>
      <c r="B35" s="75">
        <v>0</v>
      </c>
      <c r="E35" s="24"/>
      <c r="F35" s="24"/>
      <c r="G35" s="63"/>
      <c r="H35" s="63"/>
    </row>
    <row r="36" spans="1:8" s="54" customFormat="1" ht="12.75" x14ac:dyDescent="0.2">
      <c r="A36" s="52" t="s">
        <v>278</v>
      </c>
      <c r="B36" s="53">
        <v>182536.99</v>
      </c>
      <c r="E36" s="24"/>
      <c r="F36" s="27"/>
      <c r="G36" s="63"/>
      <c r="H36" s="63"/>
    </row>
    <row r="37" spans="1:8" s="54" customFormat="1" ht="12.75" x14ac:dyDescent="0.2">
      <c r="A37" s="52" t="s">
        <v>102</v>
      </c>
      <c r="B37" s="53">
        <v>0</v>
      </c>
      <c r="E37" s="24"/>
      <c r="F37" s="27"/>
      <c r="G37" s="63"/>
      <c r="H37" s="63"/>
    </row>
    <row r="38" spans="1:8" s="54" customFormat="1" ht="12.75" x14ac:dyDescent="0.2">
      <c r="A38" s="52" t="s">
        <v>279</v>
      </c>
      <c r="B38" s="53">
        <v>191396.52</v>
      </c>
      <c r="E38" s="24"/>
      <c r="F38" s="37"/>
      <c r="G38" s="63"/>
      <c r="H38" s="63"/>
    </row>
    <row r="39" spans="1:8" s="54" customFormat="1" ht="12.75" x14ac:dyDescent="0.2">
      <c r="A39" s="52" t="s">
        <v>280</v>
      </c>
      <c r="B39" s="53">
        <v>48040.26</v>
      </c>
      <c r="E39" s="24"/>
      <c r="F39" s="27"/>
      <c r="G39" s="63"/>
      <c r="H39" s="63"/>
    </row>
    <row r="40" spans="1:8" s="54" customFormat="1" ht="12.75" x14ac:dyDescent="0.2">
      <c r="A40" s="56" t="s">
        <v>281</v>
      </c>
      <c r="B40" s="75">
        <v>0</v>
      </c>
      <c r="E40" s="24"/>
      <c r="F40" s="24"/>
      <c r="G40" s="63"/>
      <c r="H40" s="63"/>
    </row>
    <row r="41" spans="1:8" s="54" customFormat="1" ht="12.75" x14ac:dyDescent="0.2">
      <c r="A41" s="52" t="s">
        <v>302</v>
      </c>
      <c r="B41" s="53">
        <v>37060.28</v>
      </c>
      <c r="E41" s="24"/>
      <c r="F41" s="24"/>
      <c r="G41" s="63"/>
      <c r="H41" s="63"/>
    </row>
    <row r="42" spans="1:8" s="54" customFormat="1" ht="25.5" x14ac:dyDescent="0.2">
      <c r="A42" s="52" t="s">
        <v>304</v>
      </c>
      <c r="B42" s="53">
        <v>510145.13</v>
      </c>
      <c r="E42" s="24"/>
      <c r="F42" s="24"/>
      <c r="G42" s="63"/>
      <c r="H42" s="63"/>
    </row>
    <row r="43" spans="1:8" s="54" customFormat="1" ht="12.75" x14ac:dyDescent="0.25">
      <c r="A43" s="58" t="s">
        <v>115</v>
      </c>
      <c r="B43" s="55">
        <v>6559.61</v>
      </c>
      <c r="E43" s="24"/>
      <c r="F43" s="24"/>
    </row>
    <row r="44" spans="1:8" s="54" customFormat="1" ht="12.75" x14ac:dyDescent="0.2">
      <c r="A44" s="58" t="s">
        <v>127</v>
      </c>
      <c r="B44" s="55">
        <v>10664.52</v>
      </c>
      <c r="F44" s="64"/>
      <c r="H44" s="63"/>
    </row>
    <row r="45" spans="1:8" s="54" customFormat="1" ht="12.75" x14ac:dyDescent="0.2">
      <c r="A45" s="52" t="s">
        <v>305</v>
      </c>
      <c r="B45" s="53">
        <v>285014.69</v>
      </c>
      <c r="E45" s="24"/>
      <c r="F45" s="24"/>
      <c r="H45" s="63"/>
    </row>
    <row r="46" spans="1:8" s="54" customFormat="1" ht="12.75" x14ac:dyDescent="0.2">
      <c r="A46" s="58" t="s">
        <v>306</v>
      </c>
      <c r="B46" s="55">
        <v>18248.7</v>
      </c>
      <c r="F46" s="24"/>
      <c r="H46" s="63"/>
    </row>
    <row r="47" spans="1:8" s="54" customFormat="1" ht="12.75" x14ac:dyDescent="0.2">
      <c r="A47" s="52" t="s">
        <v>307</v>
      </c>
      <c r="B47" s="53">
        <v>132469.96</v>
      </c>
      <c r="E47" s="24"/>
      <c r="F47" s="24"/>
      <c r="G47" s="63"/>
      <c r="H47" s="63"/>
    </row>
    <row r="48" spans="1:8" s="54" customFormat="1" ht="12.75" x14ac:dyDescent="0.2">
      <c r="A48" s="56" t="s">
        <v>308</v>
      </c>
      <c r="B48" s="57">
        <v>0</v>
      </c>
      <c r="E48" s="24"/>
      <c r="F48" s="24"/>
      <c r="G48" s="63"/>
      <c r="H48" s="63"/>
    </row>
    <row r="49" spans="1:8" s="54" customFormat="1" ht="12.75" x14ac:dyDescent="0.2">
      <c r="A49" s="52" t="s">
        <v>309</v>
      </c>
      <c r="B49" s="53">
        <v>0</v>
      </c>
      <c r="E49" s="24"/>
      <c r="F49" s="24"/>
      <c r="H49" s="63"/>
    </row>
    <row r="50" spans="1:8" s="54" customFormat="1" ht="12.75" x14ac:dyDescent="0.2">
      <c r="A50" s="56" t="s">
        <v>310</v>
      </c>
      <c r="B50" s="53">
        <v>0</v>
      </c>
      <c r="E50" s="24"/>
      <c r="F50" s="65"/>
      <c r="G50" s="63"/>
      <c r="H50" s="63"/>
    </row>
    <row r="51" spans="1:8" s="54" customFormat="1" ht="25.5" x14ac:dyDescent="0.2">
      <c r="A51" s="52" t="s">
        <v>311</v>
      </c>
      <c r="B51" s="75">
        <v>0</v>
      </c>
      <c r="E51" s="24"/>
      <c r="F51" s="24"/>
      <c r="G51" s="63"/>
      <c r="H51" s="63"/>
    </row>
    <row r="52" spans="1:8" x14ac:dyDescent="0.25">
      <c r="A52" s="9" t="s">
        <v>126</v>
      </c>
      <c r="B52" s="18">
        <v>2177131.75</v>
      </c>
      <c r="E52" s="31"/>
      <c r="F52" s="39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v>242617.99000000022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2">
    <pageSetUpPr fitToPage="1"/>
  </sheetPr>
  <dimension ref="A1:H54"/>
  <sheetViews>
    <sheetView zoomScaleNormal="100" workbookViewId="0">
      <pane ySplit="3" topLeftCell="A37" activePane="bottomLeft" state="frozen"/>
      <selection activeCell="B38" sqref="B38"/>
      <selection pane="bottomLeft" activeCell="B38" sqref="B38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7" t="s">
        <v>312</v>
      </c>
      <c r="B1" s="157"/>
      <c r="C1" s="157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161" t="s">
        <v>67</v>
      </c>
      <c r="B3" s="161"/>
      <c r="C3" s="161"/>
      <c r="D3" s="15"/>
      <c r="E3" s="1" t="s">
        <v>91</v>
      </c>
      <c r="F3" s="12"/>
    </row>
    <row r="4" spans="1:8" ht="6" customHeight="1" x14ac:dyDescent="0.25"/>
    <row r="5" spans="1:8" x14ac:dyDescent="0.25">
      <c r="A5" s="155" t="s">
        <v>103</v>
      </c>
      <c r="B5" s="159" t="s">
        <v>123</v>
      </c>
      <c r="C5" s="160"/>
      <c r="E5" s="5"/>
      <c r="F5" s="6"/>
    </row>
    <row r="6" spans="1:8" x14ac:dyDescent="0.25">
      <c r="A6" s="156"/>
      <c r="B6" s="16" t="s">
        <v>97</v>
      </c>
      <c r="C6" s="16" t="s">
        <v>98</v>
      </c>
      <c r="E6" s="5"/>
      <c r="F6" s="6"/>
    </row>
    <row r="7" spans="1:8" s="54" customFormat="1" ht="12.75" x14ac:dyDescent="0.2">
      <c r="A7" s="52" t="s">
        <v>117</v>
      </c>
      <c r="B7" s="53">
        <v>743026.86</v>
      </c>
      <c r="C7" s="59">
        <v>743720.05</v>
      </c>
      <c r="E7" s="24"/>
      <c r="F7" s="27"/>
      <c r="G7" s="27"/>
      <c r="H7" s="63"/>
    </row>
    <row r="8" spans="1:8" s="54" customFormat="1" ht="25.5" x14ac:dyDescent="0.2">
      <c r="A8" s="52" t="s">
        <v>106</v>
      </c>
      <c r="B8" s="53">
        <v>167423.71</v>
      </c>
      <c r="C8" s="59">
        <v>164111.14000000001</v>
      </c>
      <c r="E8" s="24"/>
      <c r="F8" s="24"/>
      <c r="G8" s="24"/>
      <c r="H8" s="63"/>
    </row>
    <row r="9" spans="1:8" s="54" customFormat="1" ht="12.75" x14ac:dyDescent="0.25">
      <c r="A9" s="52" t="s">
        <v>118</v>
      </c>
      <c r="B9" s="59">
        <v>579579.24</v>
      </c>
      <c r="C9" s="59">
        <v>566537.76</v>
      </c>
      <c r="E9" s="24"/>
      <c r="F9" s="27"/>
      <c r="G9" s="27"/>
    </row>
    <row r="10" spans="1:8" s="54" customFormat="1" ht="25.5" x14ac:dyDescent="0.2">
      <c r="A10" s="52" t="s">
        <v>113</v>
      </c>
      <c r="B10" s="53">
        <v>201691.98</v>
      </c>
      <c r="C10" s="59">
        <v>196397.18</v>
      </c>
      <c r="E10" s="24"/>
      <c r="F10" s="27"/>
      <c r="G10" s="27"/>
      <c r="H10" s="63"/>
    </row>
    <row r="11" spans="1:8" s="54" customFormat="1" ht="12.75" x14ac:dyDescent="0.2">
      <c r="A11" s="52" t="s">
        <v>104</v>
      </c>
      <c r="B11" s="53">
        <v>150811.5</v>
      </c>
      <c r="C11" s="59">
        <v>146962.21</v>
      </c>
      <c r="E11" s="24"/>
      <c r="F11" s="27"/>
      <c r="G11" s="27"/>
      <c r="H11" s="63"/>
    </row>
    <row r="12" spans="1:8" s="54" customFormat="1" ht="12.75" x14ac:dyDescent="0.2">
      <c r="A12" s="52" t="s">
        <v>100</v>
      </c>
      <c r="B12" s="53">
        <v>30959.040000000001</v>
      </c>
      <c r="C12" s="59">
        <v>30116.38</v>
      </c>
      <c r="E12" s="24"/>
      <c r="F12" s="27"/>
      <c r="G12" s="27"/>
      <c r="H12" s="63"/>
    </row>
    <row r="13" spans="1:8" s="54" customFormat="1" ht="12.75" x14ac:dyDescent="0.2">
      <c r="A13" s="52" t="s">
        <v>101</v>
      </c>
      <c r="B13" s="75">
        <v>0</v>
      </c>
      <c r="C13" s="75">
        <v>0</v>
      </c>
      <c r="E13" s="24"/>
      <c r="F13" s="24"/>
      <c r="G13" s="24"/>
      <c r="H13" s="63"/>
    </row>
    <row r="14" spans="1:8" s="54" customFormat="1" ht="12.75" x14ac:dyDescent="0.2">
      <c r="A14" s="52" t="s">
        <v>105</v>
      </c>
      <c r="B14" s="53">
        <v>242591.76</v>
      </c>
      <c r="C14" s="59">
        <v>235511.71</v>
      </c>
      <c r="E14" s="24"/>
      <c r="F14" s="27"/>
      <c r="G14" s="27"/>
      <c r="H14" s="63"/>
    </row>
    <row r="15" spans="1:8" s="54" customFormat="1" ht="12.75" x14ac:dyDescent="0.25">
      <c r="A15" s="52" t="s">
        <v>119</v>
      </c>
      <c r="B15" s="59">
        <v>2400</v>
      </c>
      <c r="C15" s="59">
        <v>2200</v>
      </c>
      <c r="E15" s="24"/>
      <c r="F15" s="27"/>
      <c r="G15" s="27"/>
    </row>
    <row r="16" spans="1:8" s="54" customFormat="1" ht="12.75" x14ac:dyDescent="0.25">
      <c r="A16" s="52" t="s">
        <v>107</v>
      </c>
      <c r="B16" s="59">
        <v>356491.62</v>
      </c>
      <c r="C16" s="59">
        <v>346917.54</v>
      </c>
      <c r="E16" s="24"/>
      <c r="F16" s="27"/>
      <c r="G16" s="27"/>
    </row>
    <row r="17" spans="1:8" s="54" customFormat="1" ht="12.75" x14ac:dyDescent="0.25">
      <c r="A17" s="52" t="s">
        <v>120</v>
      </c>
      <c r="B17" s="75">
        <v>0</v>
      </c>
      <c r="C17" s="75">
        <v>0</v>
      </c>
      <c r="E17" s="24"/>
      <c r="F17" s="37"/>
      <c r="G17" s="37"/>
    </row>
    <row r="18" spans="1:8" s="54" customFormat="1" ht="12.75" x14ac:dyDescent="0.2">
      <c r="A18" s="52" t="s">
        <v>108</v>
      </c>
      <c r="B18" s="75">
        <v>0</v>
      </c>
      <c r="C18" s="75">
        <v>0</v>
      </c>
      <c r="E18" s="24"/>
      <c r="F18" s="24"/>
      <c r="G18" s="24"/>
      <c r="H18" s="63"/>
    </row>
    <row r="19" spans="1:8" s="54" customFormat="1" ht="12.75" x14ac:dyDescent="0.25">
      <c r="A19" s="52" t="s">
        <v>303</v>
      </c>
      <c r="B19" s="59">
        <v>71200.2</v>
      </c>
      <c r="C19" s="59">
        <v>69626.460000000006</v>
      </c>
      <c r="E19" s="24"/>
      <c r="F19" s="27"/>
      <c r="G19" s="27"/>
    </row>
    <row r="20" spans="1:8" s="54" customFormat="1" ht="12.75" x14ac:dyDescent="0.25">
      <c r="A20" s="52" t="s">
        <v>121</v>
      </c>
      <c r="B20" s="75">
        <v>0</v>
      </c>
      <c r="C20" s="59">
        <v>0</v>
      </c>
      <c r="E20" s="24"/>
      <c r="F20" s="24"/>
      <c r="G20" s="24"/>
    </row>
    <row r="21" spans="1:8" s="54" customFormat="1" ht="25.5" x14ac:dyDescent="0.25">
      <c r="A21" s="52" t="s">
        <v>109</v>
      </c>
      <c r="B21" s="53">
        <v>0</v>
      </c>
      <c r="C21" s="59">
        <v>12010.3</v>
      </c>
      <c r="E21" s="24"/>
      <c r="F21" s="24"/>
      <c r="G21" s="24"/>
    </row>
    <row r="22" spans="1:8" s="54" customFormat="1" ht="25.5" x14ac:dyDescent="0.25">
      <c r="A22" s="52" t="s">
        <v>110</v>
      </c>
      <c r="B22" s="53">
        <v>0</v>
      </c>
      <c r="C22" s="59">
        <v>34531.050000000003</v>
      </c>
      <c r="E22" s="24"/>
      <c r="F22" s="24"/>
      <c r="G22" s="24"/>
    </row>
    <row r="23" spans="1:8" s="54" customFormat="1" ht="12.75" x14ac:dyDescent="0.25">
      <c r="A23" s="52" t="s">
        <v>111</v>
      </c>
      <c r="B23" s="59">
        <v>55546.559999999998</v>
      </c>
      <c r="C23" s="59">
        <v>54355.53</v>
      </c>
      <c r="E23" s="24"/>
      <c r="F23" s="37"/>
      <c r="G23" s="37"/>
    </row>
    <row r="24" spans="1:8" s="54" customFormat="1" ht="12.75" x14ac:dyDescent="0.2">
      <c r="A24" s="52" t="s">
        <v>112</v>
      </c>
      <c r="B24" s="59">
        <v>0</v>
      </c>
      <c r="C24" s="59">
        <v>18.73</v>
      </c>
      <c r="E24" s="24"/>
      <c r="F24" s="37"/>
      <c r="G24" s="37"/>
      <c r="H24" s="63"/>
    </row>
    <row r="25" spans="1:8" s="54" customFormat="1" ht="12.75" x14ac:dyDescent="0.2">
      <c r="A25" s="52" t="s">
        <v>313</v>
      </c>
      <c r="B25" s="53">
        <v>199062.1</v>
      </c>
      <c r="C25" s="59">
        <v>219642.72</v>
      </c>
      <c r="E25" s="24"/>
      <c r="F25" s="64"/>
      <c r="G25" s="64"/>
      <c r="H25" s="63"/>
    </row>
    <row r="26" spans="1:8" s="54" customFormat="1" ht="12.75" x14ac:dyDescent="0.2">
      <c r="A26" s="52" t="s">
        <v>314</v>
      </c>
      <c r="B26" s="75">
        <v>0</v>
      </c>
      <c r="C26" s="75">
        <v>0</v>
      </c>
      <c r="E26" s="24"/>
      <c r="F26" s="65"/>
      <c r="G26" s="65"/>
      <c r="H26" s="63"/>
    </row>
    <row r="27" spans="1:8" x14ac:dyDescent="0.25">
      <c r="A27" s="9" t="s">
        <v>122</v>
      </c>
      <c r="B27" s="19">
        <v>2800784.5700000003</v>
      </c>
      <c r="C27" s="19">
        <v>2822658.7599999993</v>
      </c>
      <c r="E27" s="25"/>
      <c r="F27" s="38"/>
      <c r="G27" s="38"/>
    </row>
    <row r="28" spans="1:8" ht="15" x14ac:dyDescent="0.25">
      <c r="B28" s="10"/>
      <c r="C28" s="54"/>
    </row>
    <row r="29" spans="1:8" x14ac:dyDescent="0.25">
      <c r="A29" s="16" t="s">
        <v>103</v>
      </c>
      <c r="B29" s="17" t="s">
        <v>124</v>
      </c>
      <c r="C29" s="67"/>
    </row>
    <row r="30" spans="1:8" s="54" customFormat="1" ht="12.75" x14ac:dyDescent="0.2">
      <c r="A30" s="52" t="s">
        <v>117</v>
      </c>
      <c r="B30" s="53">
        <v>743016.95999999996</v>
      </c>
      <c r="C30" s="67"/>
      <c r="E30" s="24"/>
      <c r="F30" s="62"/>
      <c r="G30" s="63"/>
      <c r="H30" s="63"/>
    </row>
    <row r="31" spans="1:8" s="54" customFormat="1" ht="12.75" x14ac:dyDescent="0.2">
      <c r="A31" s="52" t="s">
        <v>125</v>
      </c>
      <c r="B31" s="53">
        <v>259572</v>
      </c>
      <c r="E31" s="24"/>
      <c r="F31" s="27"/>
      <c r="G31" s="63"/>
      <c r="H31" s="63"/>
    </row>
    <row r="32" spans="1:8" s="54" customFormat="1" ht="25.5" x14ac:dyDescent="0.2">
      <c r="A32" s="52" t="s">
        <v>99</v>
      </c>
      <c r="B32" s="53">
        <v>201689.04</v>
      </c>
      <c r="E32" s="24"/>
      <c r="F32" s="37"/>
      <c r="G32" s="63"/>
      <c r="H32" s="63"/>
    </row>
    <row r="33" spans="1:8" s="54" customFormat="1" ht="12.75" x14ac:dyDescent="0.2">
      <c r="A33" s="52" t="s">
        <v>114</v>
      </c>
      <c r="B33" s="53">
        <v>159348</v>
      </c>
      <c r="E33" s="24"/>
      <c r="F33" s="37"/>
      <c r="G33" s="63"/>
      <c r="H33" s="63"/>
    </row>
    <row r="34" spans="1:8" s="54" customFormat="1" ht="12.75" x14ac:dyDescent="0.2">
      <c r="A34" s="52" t="s">
        <v>276</v>
      </c>
      <c r="B34" s="53">
        <v>30959.040000000001</v>
      </c>
      <c r="E34" s="24"/>
      <c r="F34" s="37"/>
      <c r="G34" s="63"/>
      <c r="H34" s="63"/>
    </row>
    <row r="35" spans="1:8" s="54" customFormat="1" ht="12.75" x14ac:dyDescent="0.2">
      <c r="A35" s="52" t="s">
        <v>277</v>
      </c>
      <c r="B35" s="75">
        <v>0</v>
      </c>
      <c r="E35" s="24"/>
      <c r="F35" s="24"/>
      <c r="G35" s="63"/>
      <c r="H35" s="63"/>
    </row>
    <row r="36" spans="1:8" s="54" customFormat="1" ht="12.75" x14ac:dyDescent="0.2">
      <c r="A36" s="52" t="s">
        <v>278</v>
      </c>
      <c r="B36" s="53">
        <v>234357.77</v>
      </c>
      <c r="E36" s="24"/>
      <c r="F36" s="27"/>
      <c r="G36" s="63"/>
      <c r="H36" s="63"/>
    </row>
    <row r="37" spans="1:8" s="54" customFormat="1" ht="12.75" x14ac:dyDescent="0.2">
      <c r="A37" s="52" t="s">
        <v>102</v>
      </c>
      <c r="B37" s="53">
        <v>0</v>
      </c>
      <c r="E37" s="24"/>
      <c r="F37" s="27"/>
      <c r="G37" s="63"/>
      <c r="H37" s="63"/>
    </row>
    <row r="38" spans="1:8" s="54" customFormat="1" ht="12.75" x14ac:dyDescent="0.2">
      <c r="A38" s="52" t="s">
        <v>279</v>
      </c>
      <c r="B38" s="53">
        <v>356484.24</v>
      </c>
      <c r="E38" s="24"/>
      <c r="F38" s="37"/>
      <c r="G38" s="63"/>
      <c r="H38" s="63"/>
    </row>
    <row r="39" spans="1:8" s="54" customFormat="1" ht="12.75" x14ac:dyDescent="0.2">
      <c r="A39" s="52" t="s">
        <v>280</v>
      </c>
      <c r="B39" s="75">
        <v>0</v>
      </c>
      <c r="E39" s="24"/>
      <c r="F39" s="24"/>
      <c r="G39" s="63"/>
      <c r="H39" s="63"/>
    </row>
    <row r="40" spans="1:8" s="54" customFormat="1" ht="12.75" x14ac:dyDescent="0.2">
      <c r="A40" s="56" t="s">
        <v>281</v>
      </c>
      <c r="B40" s="75">
        <v>0</v>
      </c>
      <c r="E40" s="24"/>
      <c r="F40" s="24"/>
      <c r="G40" s="63"/>
      <c r="H40" s="63"/>
    </row>
    <row r="41" spans="1:8" s="54" customFormat="1" ht="12.75" x14ac:dyDescent="0.2">
      <c r="A41" s="52" t="s">
        <v>302</v>
      </c>
      <c r="B41" s="53">
        <v>77821.11</v>
      </c>
      <c r="E41" s="24"/>
      <c r="F41" s="24"/>
      <c r="G41" s="63"/>
      <c r="H41" s="63"/>
    </row>
    <row r="42" spans="1:8" s="54" customFormat="1" ht="25.5" x14ac:dyDescent="0.2">
      <c r="A42" s="52" t="s">
        <v>304</v>
      </c>
      <c r="B42" s="53">
        <v>108037.26</v>
      </c>
      <c r="E42" s="24"/>
      <c r="F42" s="24"/>
      <c r="G42" s="63"/>
      <c r="H42" s="63"/>
    </row>
    <row r="43" spans="1:8" s="54" customFormat="1" ht="12.75" x14ac:dyDescent="0.25">
      <c r="A43" s="58" t="s">
        <v>115</v>
      </c>
      <c r="B43" s="55">
        <v>57279.8</v>
      </c>
      <c r="E43" s="24"/>
      <c r="F43" s="24"/>
    </row>
    <row r="44" spans="1:8" s="54" customFormat="1" ht="12.75" x14ac:dyDescent="0.2">
      <c r="A44" s="58" t="s">
        <v>127</v>
      </c>
      <c r="B44" s="55">
        <v>50757.4</v>
      </c>
      <c r="F44" s="64"/>
      <c r="H44" s="63"/>
    </row>
    <row r="45" spans="1:8" s="54" customFormat="1" ht="12.75" x14ac:dyDescent="0.2">
      <c r="A45" s="52" t="s">
        <v>305</v>
      </c>
      <c r="B45" s="53">
        <v>75518.83</v>
      </c>
      <c r="E45" s="24"/>
      <c r="F45" s="24"/>
      <c r="H45" s="63"/>
    </row>
    <row r="46" spans="1:8" s="54" customFormat="1" ht="12.75" x14ac:dyDescent="0.2">
      <c r="A46" s="58" t="s">
        <v>306</v>
      </c>
      <c r="B46" s="55">
        <v>75518.83</v>
      </c>
      <c r="F46" s="24"/>
      <c r="H46" s="63"/>
    </row>
    <row r="47" spans="1:8" s="54" customFormat="1" ht="12.75" x14ac:dyDescent="0.2">
      <c r="A47" s="52" t="s">
        <v>307</v>
      </c>
      <c r="B47" s="53">
        <v>43052.4</v>
      </c>
      <c r="E47" s="24"/>
      <c r="F47" s="24"/>
      <c r="G47" s="63"/>
      <c r="H47" s="63"/>
    </row>
    <row r="48" spans="1:8" s="54" customFormat="1" ht="12.75" x14ac:dyDescent="0.2">
      <c r="A48" s="56" t="s">
        <v>308</v>
      </c>
      <c r="B48" s="57">
        <v>0</v>
      </c>
      <c r="E48" s="24"/>
      <c r="F48" s="24"/>
      <c r="G48" s="63"/>
      <c r="H48" s="63"/>
    </row>
    <row r="49" spans="1:8" s="54" customFormat="1" ht="12.75" x14ac:dyDescent="0.2">
      <c r="A49" s="52" t="s">
        <v>309</v>
      </c>
      <c r="B49" s="53">
        <v>0</v>
      </c>
      <c r="E49" s="24"/>
      <c r="F49" s="27"/>
      <c r="H49" s="63"/>
    </row>
    <row r="50" spans="1:8" s="54" customFormat="1" ht="12.75" x14ac:dyDescent="0.2">
      <c r="A50" s="56" t="s">
        <v>310</v>
      </c>
      <c r="B50" s="75">
        <v>0</v>
      </c>
      <c r="E50" s="24"/>
      <c r="F50" s="65"/>
      <c r="G50" s="63"/>
      <c r="H50" s="63"/>
    </row>
    <row r="51" spans="1:8" s="54" customFormat="1" ht="25.5" x14ac:dyDescent="0.2">
      <c r="A51" s="52" t="s">
        <v>311</v>
      </c>
      <c r="B51" s="75">
        <v>0</v>
      </c>
      <c r="E51" s="24"/>
      <c r="F51" s="24"/>
      <c r="G51" s="63"/>
      <c r="H51" s="63"/>
    </row>
    <row r="52" spans="1:8" x14ac:dyDescent="0.25">
      <c r="A52" s="9" t="s">
        <v>126</v>
      </c>
      <c r="B52" s="18">
        <v>2289856.65</v>
      </c>
      <c r="E52" s="31"/>
      <c r="F52" s="39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v>532802.1099999994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3">
    <pageSetUpPr fitToPage="1"/>
  </sheetPr>
  <dimension ref="A1:H54"/>
  <sheetViews>
    <sheetView zoomScaleNormal="100" workbookViewId="0">
      <pane ySplit="3" topLeftCell="A40" activePane="bottomLeft" state="frozen"/>
      <selection activeCell="B38" sqref="B38"/>
      <selection pane="bottomLeft" activeCell="B38" sqref="B38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7" t="s">
        <v>312</v>
      </c>
      <c r="B1" s="157"/>
      <c r="C1" s="157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161" t="s">
        <v>68</v>
      </c>
      <c r="B3" s="161"/>
      <c r="C3" s="161"/>
      <c r="D3" s="15"/>
      <c r="E3" s="1" t="s">
        <v>91</v>
      </c>
      <c r="F3" s="12"/>
    </row>
    <row r="4" spans="1:8" ht="6" customHeight="1" x14ac:dyDescent="0.25"/>
    <row r="5" spans="1:8" x14ac:dyDescent="0.25">
      <c r="A5" s="155" t="s">
        <v>103</v>
      </c>
      <c r="B5" s="159" t="s">
        <v>123</v>
      </c>
      <c r="C5" s="160"/>
      <c r="E5" s="5"/>
      <c r="F5" s="6"/>
    </row>
    <row r="6" spans="1:8" x14ac:dyDescent="0.25">
      <c r="A6" s="156"/>
      <c r="B6" s="16" t="s">
        <v>97</v>
      </c>
      <c r="C6" s="16" t="s">
        <v>98</v>
      </c>
      <c r="E6" s="5"/>
      <c r="F6" s="6"/>
    </row>
    <row r="7" spans="1:8" s="54" customFormat="1" ht="12.75" x14ac:dyDescent="0.2">
      <c r="A7" s="52" t="s">
        <v>117</v>
      </c>
      <c r="B7" s="53">
        <v>399523.44</v>
      </c>
      <c r="C7" s="59">
        <v>398672.3</v>
      </c>
      <c r="E7" s="24"/>
      <c r="F7" s="27"/>
      <c r="G7" s="27"/>
      <c r="H7" s="63"/>
    </row>
    <row r="8" spans="1:8" s="54" customFormat="1" ht="25.5" x14ac:dyDescent="0.2">
      <c r="A8" s="52" t="s">
        <v>106</v>
      </c>
      <c r="B8" s="53">
        <v>38929.050000000003</v>
      </c>
      <c r="C8" s="59">
        <v>38409.19</v>
      </c>
      <c r="E8" s="24"/>
      <c r="F8" s="24"/>
      <c r="G8" s="24"/>
      <c r="H8" s="63"/>
    </row>
    <row r="9" spans="1:8" s="54" customFormat="1" ht="12.75" x14ac:dyDescent="0.25">
      <c r="A9" s="52" t="s">
        <v>118</v>
      </c>
      <c r="B9" s="59">
        <v>311638.14</v>
      </c>
      <c r="C9" s="59">
        <v>306810.07</v>
      </c>
      <c r="E9" s="24"/>
      <c r="F9" s="27"/>
      <c r="G9" s="27"/>
    </row>
    <row r="10" spans="1:8" s="54" customFormat="1" ht="25.5" x14ac:dyDescent="0.2">
      <c r="A10" s="52" t="s">
        <v>113</v>
      </c>
      <c r="B10" s="53">
        <v>108449.28</v>
      </c>
      <c r="C10" s="59">
        <v>106594.9</v>
      </c>
      <c r="E10" s="24"/>
      <c r="F10" s="27"/>
      <c r="G10" s="27"/>
      <c r="H10" s="63"/>
    </row>
    <row r="11" spans="1:8" s="54" customFormat="1" ht="12.75" x14ac:dyDescent="0.2">
      <c r="A11" s="52" t="s">
        <v>104</v>
      </c>
      <c r="B11" s="53">
        <v>85682.16</v>
      </c>
      <c r="C11" s="59">
        <v>84327.55</v>
      </c>
      <c r="E11" s="24"/>
      <c r="F11" s="27"/>
      <c r="G11" s="27"/>
      <c r="H11" s="63"/>
    </row>
    <row r="12" spans="1:8" s="54" customFormat="1" ht="12.75" x14ac:dyDescent="0.2">
      <c r="A12" s="52" t="s">
        <v>100</v>
      </c>
      <c r="B12" s="53">
        <v>16647.12</v>
      </c>
      <c r="C12" s="59">
        <v>16408.099999999999</v>
      </c>
      <c r="E12" s="24"/>
      <c r="F12" s="27"/>
      <c r="G12" s="27"/>
      <c r="H12" s="63"/>
    </row>
    <row r="13" spans="1:8" s="54" customFormat="1" ht="12.75" x14ac:dyDescent="0.2">
      <c r="A13" s="52" t="s">
        <v>101</v>
      </c>
      <c r="B13" s="75">
        <v>0</v>
      </c>
      <c r="C13" s="75">
        <v>0</v>
      </c>
      <c r="E13" s="24"/>
      <c r="F13" s="24"/>
      <c r="G13" s="24"/>
      <c r="H13" s="63"/>
    </row>
    <row r="14" spans="1:8" s="54" customFormat="1" ht="12.75" x14ac:dyDescent="0.2">
      <c r="A14" s="52" t="s">
        <v>105</v>
      </c>
      <c r="B14" s="53">
        <v>194160</v>
      </c>
      <c r="C14" s="59">
        <v>190144.14</v>
      </c>
      <c r="E14" s="24"/>
      <c r="F14" s="27"/>
      <c r="G14" s="27"/>
      <c r="H14" s="63"/>
    </row>
    <row r="15" spans="1:8" s="54" customFormat="1" ht="12.75" x14ac:dyDescent="0.25">
      <c r="A15" s="52" t="s">
        <v>119</v>
      </c>
      <c r="B15" s="59">
        <v>1200</v>
      </c>
      <c r="C15" s="59">
        <v>1100</v>
      </c>
      <c r="E15" s="24"/>
      <c r="F15" s="27"/>
      <c r="G15" s="27"/>
    </row>
    <row r="16" spans="1:8" s="54" customFormat="1" ht="12.75" x14ac:dyDescent="0.25">
      <c r="A16" s="52" t="s">
        <v>107</v>
      </c>
      <c r="B16" s="59">
        <v>191683.38</v>
      </c>
      <c r="C16" s="59">
        <v>188555.75</v>
      </c>
      <c r="E16" s="24"/>
      <c r="F16" s="27"/>
      <c r="G16" s="27"/>
    </row>
    <row r="17" spans="1:8" s="54" customFormat="1" ht="12.75" x14ac:dyDescent="0.25">
      <c r="A17" s="52" t="s">
        <v>120</v>
      </c>
      <c r="B17" s="59">
        <v>48716.34</v>
      </c>
      <c r="C17" s="59">
        <v>47925.279999999999</v>
      </c>
      <c r="E17" s="24"/>
      <c r="F17" s="37"/>
      <c r="G17" s="37"/>
    </row>
    <row r="18" spans="1:8" s="54" customFormat="1" ht="12.75" x14ac:dyDescent="0.2">
      <c r="A18" s="52" t="s">
        <v>108</v>
      </c>
      <c r="B18" s="75">
        <v>0</v>
      </c>
      <c r="C18" s="75">
        <v>0</v>
      </c>
      <c r="E18" s="24"/>
      <c r="F18" s="24"/>
      <c r="G18" s="24"/>
      <c r="H18" s="63"/>
    </row>
    <row r="19" spans="1:8" s="54" customFormat="1" ht="12.75" x14ac:dyDescent="0.25">
      <c r="A19" s="52" t="s">
        <v>303</v>
      </c>
      <c r="B19" s="59">
        <v>28350.1</v>
      </c>
      <c r="C19" s="59">
        <v>27775.4</v>
      </c>
      <c r="E19" s="24"/>
      <c r="F19" s="27"/>
      <c r="G19" s="27"/>
    </row>
    <row r="20" spans="1:8" s="54" customFormat="1" ht="12.75" x14ac:dyDescent="0.25">
      <c r="A20" s="52" t="s">
        <v>121</v>
      </c>
      <c r="B20" s="75">
        <v>0</v>
      </c>
      <c r="C20" s="59">
        <v>0</v>
      </c>
      <c r="E20" s="24"/>
      <c r="F20" s="24"/>
      <c r="G20" s="24"/>
    </row>
    <row r="21" spans="1:8" s="54" customFormat="1" ht="25.5" x14ac:dyDescent="0.25">
      <c r="A21" s="52" t="s">
        <v>109</v>
      </c>
      <c r="B21" s="53">
        <v>589415.4</v>
      </c>
      <c r="C21" s="59">
        <v>551468.11</v>
      </c>
      <c r="E21" s="24"/>
      <c r="F21" s="24"/>
      <c r="G21" s="24"/>
    </row>
    <row r="22" spans="1:8" s="54" customFormat="1" ht="25.5" x14ac:dyDescent="0.25">
      <c r="A22" s="52" t="s">
        <v>110</v>
      </c>
      <c r="B22" s="53">
        <v>282388.71999999997</v>
      </c>
      <c r="C22" s="59">
        <v>545874.38</v>
      </c>
      <c r="E22" s="24"/>
      <c r="F22" s="24"/>
      <c r="G22" s="24"/>
    </row>
    <row r="23" spans="1:8" s="54" customFormat="1" ht="12.75" x14ac:dyDescent="0.25">
      <c r="A23" s="52" t="s">
        <v>111</v>
      </c>
      <c r="B23" s="59">
        <v>29865.24</v>
      </c>
      <c r="C23" s="59">
        <v>29411.88</v>
      </c>
      <c r="E23" s="24"/>
      <c r="F23" s="37"/>
      <c r="G23" s="37"/>
    </row>
    <row r="24" spans="1:8" s="54" customFormat="1" ht="12.75" x14ac:dyDescent="0.2">
      <c r="A24" s="52" t="s">
        <v>112</v>
      </c>
      <c r="B24" s="59">
        <v>35920.26</v>
      </c>
      <c r="C24" s="59">
        <v>38087.31</v>
      </c>
      <c r="E24" s="24"/>
      <c r="F24" s="37"/>
      <c r="G24" s="37"/>
      <c r="H24" s="63"/>
    </row>
    <row r="25" spans="1:8" s="54" customFormat="1" ht="12.75" x14ac:dyDescent="0.2">
      <c r="A25" s="52" t="s">
        <v>313</v>
      </c>
      <c r="B25" s="53">
        <v>0</v>
      </c>
      <c r="C25" s="59">
        <v>0</v>
      </c>
      <c r="E25" s="24"/>
      <c r="F25" s="64"/>
      <c r="G25" s="64"/>
      <c r="H25" s="63"/>
    </row>
    <row r="26" spans="1:8" s="54" customFormat="1" ht="12.75" x14ac:dyDescent="0.2">
      <c r="A26" s="52" t="s">
        <v>314</v>
      </c>
      <c r="B26" s="75">
        <v>0</v>
      </c>
      <c r="C26" s="75">
        <v>0</v>
      </c>
      <c r="E26" s="24"/>
      <c r="F26" s="65"/>
      <c r="G26" s="65"/>
      <c r="H26" s="63"/>
    </row>
    <row r="27" spans="1:8" x14ac:dyDescent="0.25">
      <c r="A27" s="9" t="s">
        <v>122</v>
      </c>
      <c r="B27" s="19">
        <v>2362568.63</v>
      </c>
      <c r="C27" s="19">
        <v>2571564.36</v>
      </c>
      <c r="E27" s="25"/>
      <c r="F27" s="38"/>
      <c r="G27" s="38"/>
    </row>
    <row r="28" spans="1:8" ht="15" x14ac:dyDescent="0.25">
      <c r="B28" s="10"/>
      <c r="C28" s="54"/>
    </row>
    <row r="29" spans="1:8" x14ac:dyDescent="0.25">
      <c r="A29" s="16" t="s">
        <v>103</v>
      </c>
      <c r="B29" s="17" t="s">
        <v>124</v>
      </c>
      <c r="C29" s="67"/>
    </row>
    <row r="30" spans="1:8" s="54" customFormat="1" ht="12.75" x14ac:dyDescent="0.2">
      <c r="A30" s="52" t="s">
        <v>117</v>
      </c>
      <c r="B30" s="53">
        <v>399513.59999999998</v>
      </c>
      <c r="C30" s="67"/>
      <c r="E30" s="24"/>
      <c r="F30" s="62"/>
      <c r="G30" s="63"/>
      <c r="H30" s="63"/>
    </row>
    <row r="31" spans="1:8" s="54" customFormat="1" ht="12.75" x14ac:dyDescent="0.2">
      <c r="A31" s="52" t="s">
        <v>125</v>
      </c>
      <c r="B31" s="53">
        <v>235874</v>
      </c>
      <c r="E31" s="24"/>
      <c r="F31" s="27"/>
      <c r="G31" s="63"/>
      <c r="H31" s="63"/>
    </row>
    <row r="32" spans="1:8" s="54" customFormat="1" ht="25.5" x14ac:dyDescent="0.2">
      <c r="A32" s="52" t="s">
        <v>99</v>
      </c>
      <c r="B32" s="53">
        <v>108446.39999999999</v>
      </c>
      <c r="E32" s="24"/>
      <c r="F32" s="37"/>
      <c r="G32" s="63"/>
      <c r="H32" s="63"/>
    </row>
    <row r="33" spans="1:8" s="54" customFormat="1" ht="12.75" x14ac:dyDescent="0.2">
      <c r="A33" s="52" t="s">
        <v>114</v>
      </c>
      <c r="B33" s="53">
        <v>85680</v>
      </c>
      <c r="E33" s="24"/>
      <c r="F33" s="37"/>
      <c r="G33" s="63"/>
      <c r="H33" s="63"/>
    </row>
    <row r="34" spans="1:8" s="54" customFormat="1" ht="12.75" x14ac:dyDescent="0.2">
      <c r="A34" s="52" t="s">
        <v>276</v>
      </c>
      <c r="B34" s="53">
        <v>16646.400000000001</v>
      </c>
      <c r="E34" s="24"/>
      <c r="F34" s="37"/>
      <c r="G34" s="63"/>
      <c r="H34" s="63"/>
    </row>
    <row r="35" spans="1:8" s="54" customFormat="1" ht="12.75" x14ac:dyDescent="0.2">
      <c r="A35" s="52" t="s">
        <v>277</v>
      </c>
      <c r="B35" s="75">
        <v>0</v>
      </c>
      <c r="E35" s="24"/>
      <c r="F35" s="24"/>
      <c r="G35" s="63"/>
      <c r="H35" s="63"/>
    </row>
    <row r="36" spans="1:8" s="54" customFormat="1" ht="12.75" x14ac:dyDescent="0.2">
      <c r="A36" s="52" t="s">
        <v>278</v>
      </c>
      <c r="B36" s="53">
        <v>182536.98</v>
      </c>
      <c r="E36" s="24"/>
      <c r="F36" s="27"/>
      <c r="G36" s="63"/>
      <c r="H36" s="63"/>
    </row>
    <row r="37" spans="1:8" s="54" customFormat="1" ht="12.75" x14ac:dyDescent="0.2">
      <c r="A37" s="52" t="s">
        <v>102</v>
      </c>
      <c r="B37" s="53">
        <v>0</v>
      </c>
      <c r="E37" s="24"/>
      <c r="F37" s="27"/>
      <c r="G37" s="63"/>
      <c r="H37" s="63"/>
    </row>
    <row r="38" spans="1:8" s="54" customFormat="1" ht="12.75" x14ac:dyDescent="0.2">
      <c r="A38" s="52" t="s">
        <v>279</v>
      </c>
      <c r="B38" s="53">
        <v>191678.4</v>
      </c>
      <c r="E38" s="24"/>
      <c r="F38" s="37"/>
      <c r="G38" s="63"/>
      <c r="H38" s="63"/>
    </row>
    <row r="39" spans="1:8" s="54" customFormat="1" ht="12.75" x14ac:dyDescent="0.2">
      <c r="A39" s="52" t="s">
        <v>280</v>
      </c>
      <c r="B39" s="53">
        <v>48716.34</v>
      </c>
      <c r="E39" s="24"/>
      <c r="F39" s="27"/>
      <c r="G39" s="63"/>
      <c r="H39" s="63"/>
    </row>
    <row r="40" spans="1:8" s="54" customFormat="1" ht="12.75" x14ac:dyDescent="0.2">
      <c r="A40" s="56" t="s">
        <v>281</v>
      </c>
      <c r="B40" s="75">
        <v>0</v>
      </c>
      <c r="E40" s="24"/>
      <c r="F40" s="24"/>
      <c r="G40" s="63"/>
      <c r="H40" s="63"/>
    </row>
    <row r="41" spans="1:8" s="54" customFormat="1" ht="12.75" x14ac:dyDescent="0.2">
      <c r="A41" s="52" t="s">
        <v>302</v>
      </c>
      <c r="B41" s="53">
        <v>28743.05</v>
      </c>
      <c r="E41" s="24"/>
      <c r="F41" s="24"/>
      <c r="G41" s="63"/>
      <c r="H41" s="63"/>
    </row>
    <row r="42" spans="1:8" s="54" customFormat="1" ht="25.5" x14ac:dyDescent="0.2">
      <c r="A42" s="52" t="s">
        <v>304</v>
      </c>
      <c r="B42" s="53">
        <v>570323.79</v>
      </c>
      <c r="E42" s="24"/>
      <c r="F42" s="24"/>
      <c r="G42" s="63"/>
      <c r="H42" s="63"/>
    </row>
    <row r="43" spans="1:8" s="54" customFormat="1" ht="12.75" x14ac:dyDescent="0.25">
      <c r="A43" s="58" t="s">
        <v>115</v>
      </c>
      <c r="B43" s="55">
        <v>8214.73</v>
      </c>
      <c r="E43" s="24"/>
      <c r="F43" s="24"/>
    </row>
    <row r="44" spans="1:8" s="54" customFormat="1" ht="12.75" x14ac:dyDescent="0.2">
      <c r="A44" s="58" t="s">
        <v>127</v>
      </c>
      <c r="B44" s="55">
        <v>13296.98</v>
      </c>
      <c r="F44" s="64"/>
      <c r="H44" s="63"/>
    </row>
    <row r="45" spans="1:8" s="54" customFormat="1" ht="12.75" x14ac:dyDescent="0.2">
      <c r="A45" s="52" t="s">
        <v>305</v>
      </c>
      <c r="B45" s="53">
        <v>299991.21000000002</v>
      </c>
      <c r="E45" s="24"/>
      <c r="F45" s="24"/>
      <c r="H45" s="63"/>
    </row>
    <row r="46" spans="1:8" s="54" customFormat="1" ht="12.75" x14ac:dyDescent="0.2">
      <c r="A46" s="58" t="s">
        <v>306</v>
      </c>
      <c r="B46" s="55">
        <v>16908.310000000001</v>
      </c>
      <c r="F46" s="24"/>
      <c r="H46" s="63"/>
    </row>
    <row r="47" spans="1:8" s="54" customFormat="1" ht="12.75" x14ac:dyDescent="0.2">
      <c r="A47" s="52" t="s">
        <v>307</v>
      </c>
      <c r="B47" s="53">
        <v>105087.96</v>
      </c>
      <c r="E47" s="24"/>
      <c r="F47" s="24"/>
      <c r="G47" s="63"/>
      <c r="H47" s="63"/>
    </row>
    <row r="48" spans="1:8" s="54" customFormat="1" ht="12.75" x14ac:dyDescent="0.2">
      <c r="A48" s="56" t="s">
        <v>308</v>
      </c>
      <c r="B48" s="57">
        <v>0</v>
      </c>
      <c r="E48" s="24"/>
      <c r="F48" s="24"/>
      <c r="G48" s="63"/>
      <c r="H48" s="63"/>
    </row>
    <row r="49" spans="1:8" s="54" customFormat="1" ht="12.75" x14ac:dyDescent="0.2">
      <c r="A49" s="52" t="s">
        <v>309</v>
      </c>
      <c r="B49" s="53">
        <v>0</v>
      </c>
      <c r="E49" s="24"/>
      <c r="F49" s="24"/>
      <c r="H49" s="63"/>
    </row>
    <row r="50" spans="1:8" s="54" customFormat="1" ht="12.75" x14ac:dyDescent="0.2">
      <c r="A50" s="56" t="s">
        <v>310</v>
      </c>
      <c r="B50" s="75">
        <v>0</v>
      </c>
      <c r="E50" s="24"/>
      <c r="F50" s="65"/>
      <c r="G50" s="63"/>
      <c r="H50" s="63"/>
    </row>
    <row r="51" spans="1:8" s="54" customFormat="1" ht="25.5" x14ac:dyDescent="0.2">
      <c r="A51" s="52" t="s">
        <v>311</v>
      </c>
      <c r="B51" s="75">
        <v>0</v>
      </c>
      <c r="E51" s="24"/>
      <c r="F51" s="24"/>
      <c r="G51" s="63"/>
      <c r="H51" s="63"/>
    </row>
    <row r="52" spans="1:8" x14ac:dyDescent="0.25">
      <c r="A52" s="9" t="s">
        <v>126</v>
      </c>
      <c r="B52" s="18">
        <v>2273238.13</v>
      </c>
      <c r="E52" s="31"/>
      <c r="F52" s="39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v>298326.23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4">
    <pageSetUpPr fitToPage="1"/>
  </sheetPr>
  <dimension ref="A1:H54"/>
  <sheetViews>
    <sheetView zoomScaleNormal="100" workbookViewId="0">
      <pane ySplit="3" topLeftCell="A40" activePane="bottomLeft" state="frozen"/>
      <selection activeCell="B38" sqref="B38"/>
      <selection pane="bottomLeft" activeCell="B38" sqref="B38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7" t="s">
        <v>312</v>
      </c>
      <c r="B1" s="157"/>
      <c r="C1" s="157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161" t="s">
        <v>69</v>
      </c>
      <c r="B3" s="161"/>
      <c r="C3" s="161"/>
      <c r="D3" s="15"/>
      <c r="E3" s="1" t="s">
        <v>91</v>
      </c>
      <c r="F3" s="12"/>
    </row>
    <row r="4" spans="1:8" ht="6" customHeight="1" x14ac:dyDescent="0.25"/>
    <row r="5" spans="1:8" x14ac:dyDescent="0.25">
      <c r="A5" s="155" t="s">
        <v>103</v>
      </c>
      <c r="B5" s="159" t="s">
        <v>123</v>
      </c>
      <c r="C5" s="160"/>
      <c r="E5" s="5"/>
      <c r="F5" s="6"/>
    </row>
    <row r="6" spans="1:8" x14ac:dyDescent="0.25">
      <c r="A6" s="156"/>
      <c r="B6" s="16" t="s">
        <v>97</v>
      </c>
      <c r="C6" s="16" t="s">
        <v>98</v>
      </c>
      <c r="E6" s="5"/>
      <c r="F6" s="6"/>
    </row>
    <row r="7" spans="1:8" s="54" customFormat="1" ht="12.75" x14ac:dyDescent="0.2">
      <c r="A7" s="52" t="s">
        <v>117</v>
      </c>
      <c r="B7" s="53">
        <v>1480384.52</v>
      </c>
      <c r="C7" s="59">
        <v>1496830.79</v>
      </c>
      <c r="E7" s="24"/>
      <c r="F7" s="27"/>
      <c r="G7" s="27"/>
      <c r="H7" s="63"/>
    </row>
    <row r="8" spans="1:8" s="54" customFormat="1" ht="25.5" x14ac:dyDescent="0.2">
      <c r="A8" s="52" t="s">
        <v>106</v>
      </c>
      <c r="B8" s="53">
        <v>127235.02</v>
      </c>
      <c r="C8" s="59">
        <v>125585.52</v>
      </c>
      <c r="E8" s="24"/>
      <c r="F8" s="24"/>
      <c r="G8" s="24"/>
      <c r="H8" s="63"/>
    </row>
    <row r="9" spans="1:8" s="54" customFormat="1" ht="12.75" x14ac:dyDescent="0.25">
      <c r="A9" s="52" t="s">
        <v>118</v>
      </c>
      <c r="B9" s="59">
        <v>1154733.22</v>
      </c>
      <c r="C9" s="59">
        <v>1126850.26</v>
      </c>
      <c r="E9" s="24"/>
      <c r="F9" s="27"/>
      <c r="G9" s="27"/>
    </row>
    <row r="10" spans="1:8" s="54" customFormat="1" ht="25.5" x14ac:dyDescent="0.2">
      <c r="A10" s="52" t="s">
        <v>113</v>
      </c>
      <c r="B10" s="53">
        <v>401845.98</v>
      </c>
      <c r="C10" s="59">
        <v>390134.5</v>
      </c>
      <c r="E10" s="24"/>
      <c r="F10" s="27"/>
      <c r="G10" s="27"/>
      <c r="H10" s="63"/>
    </row>
    <row r="11" spans="1:8" s="54" customFormat="1" ht="12.75" x14ac:dyDescent="0.2">
      <c r="A11" s="52" t="s">
        <v>104</v>
      </c>
      <c r="B11" s="53">
        <v>317482.99</v>
      </c>
      <c r="C11" s="59">
        <v>309247.49</v>
      </c>
      <c r="E11" s="24"/>
      <c r="F11" s="27"/>
      <c r="G11" s="27"/>
      <c r="H11" s="63"/>
    </row>
    <row r="12" spans="1:8" s="54" customFormat="1" ht="12.75" x14ac:dyDescent="0.2">
      <c r="A12" s="52" t="s">
        <v>100</v>
      </c>
      <c r="B12" s="53">
        <v>61683.78</v>
      </c>
      <c r="C12" s="59">
        <v>60237.9</v>
      </c>
      <c r="E12" s="24"/>
      <c r="F12" s="27"/>
      <c r="G12" s="27"/>
      <c r="H12" s="63"/>
    </row>
    <row r="13" spans="1:8" s="54" customFormat="1" ht="12.75" x14ac:dyDescent="0.2">
      <c r="A13" s="52" t="s">
        <v>101</v>
      </c>
      <c r="B13" s="75">
        <v>0</v>
      </c>
      <c r="C13" s="75">
        <v>0</v>
      </c>
      <c r="E13" s="24"/>
      <c r="F13" s="24"/>
      <c r="G13" s="24"/>
      <c r="H13" s="63"/>
    </row>
    <row r="14" spans="1:8" s="54" customFormat="1" ht="12.75" x14ac:dyDescent="0.2">
      <c r="A14" s="52" t="s">
        <v>105</v>
      </c>
      <c r="B14" s="53">
        <v>680472.64</v>
      </c>
      <c r="C14" s="59">
        <v>654630.80000000005</v>
      </c>
      <c r="E14" s="24"/>
      <c r="F14" s="27"/>
      <c r="G14" s="27"/>
      <c r="H14" s="63"/>
    </row>
    <row r="15" spans="1:8" s="54" customFormat="1" ht="12.75" x14ac:dyDescent="0.25">
      <c r="A15" s="52" t="s">
        <v>119</v>
      </c>
      <c r="B15" s="59">
        <v>8400</v>
      </c>
      <c r="C15" s="59">
        <v>7700</v>
      </c>
      <c r="E15" s="24"/>
      <c r="F15" s="27"/>
      <c r="G15" s="27"/>
    </row>
    <row r="16" spans="1:8" s="54" customFormat="1" ht="12.75" x14ac:dyDescent="0.25">
      <c r="A16" s="52" t="s">
        <v>107</v>
      </c>
      <c r="B16" s="59">
        <v>710258.13</v>
      </c>
      <c r="C16" s="59">
        <v>690507.31</v>
      </c>
      <c r="E16" s="24"/>
      <c r="F16" s="27"/>
      <c r="G16" s="27"/>
    </row>
    <row r="17" spans="1:8" s="54" customFormat="1" ht="12.75" x14ac:dyDescent="0.25">
      <c r="A17" s="52" t="s">
        <v>120</v>
      </c>
      <c r="B17" s="59">
        <v>180512.8</v>
      </c>
      <c r="C17" s="59">
        <v>175205.24</v>
      </c>
      <c r="E17" s="24"/>
      <c r="F17" s="37"/>
      <c r="G17" s="37"/>
    </row>
    <row r="18" spans="1:8" s="54" customFormat="1" ht="12.75" x14ac:dyDescent="0.2">
      <c r="A18" s="52" t="s">
        <v>108</v>
      </c>
      <c r="B18" s="75">
        <v>0</v>
      </c>
      <c r="C18" s="75">
        <v>0</v>
      </c>
      <c r="E18" s="24"/>
      <c r="F18" s="24"/>
      <c r="G18" s="24"/>
      <c r="H18" s="63"/>
    </row>
    <row r="19" spans="1:8" s="54" customFormat="1" ht="12.75" x14ac:dyDescent="0.25">
      <c r="A19" s="52" t="s">
        <v>303</v>
      </c>
      <c r="B19" s="59">
        <v>129794.33</v>
      </c>
      <c r="C19" s="59">
        <v>126257.94</v>
      </c>
      <c r="E19" s="24"/>
      <c r="F19" s="27"/>
      <c r="G19" s="27"/>
    </row>
    <row r="20" spans="1:8" s="54" customFormat="1" ht="12.75" x14ac:dyDescent="0.25">
      <c r="A20" s="52" t="s">
        <v>121</v>
      </c>
      <c r="B20" s="75">
        <v>0</v>
      </c>
      <c r="C20" s="59">
        <v>0</v>
      </c>
      <c r="E20" s="24"/>
      <c r="F20" s="24"/>
      <c r="G20" s="24"/>
    </row>
    <row r="21" spans="1:8" s="54" customFormat="1" ht="25.5" x14ac:dyDescent="0.25">
      <c r="A21" s="52" t="s">
        <v>109</v>
      </c>
      <c r="B21" s="53">
        <v>1465063.44</v>
      </c>
      <c r="C21" s="59">
        <v>1522632.48</v>
      </c>
      <c r="E21" s="24"/>
      <c r="F21" s="24"/>
      <c r="G21" s="24"/>
    </row>
    <row r="22" spans="1:8" s="54" customFormat="1" ht="25.5" x14ac:dyDescent="0.25">
      <c r="A22" s="52" t="s">
        <v>110</v>
      </c>
      <c r="B22" s="53">
        <v>1099911.3500000001</v>
      </c>
      <c r="C22" s="59">
        <v>2236281.84</v>
      </c>
      <c r="E22" s="24"/>
      <c r="F22" s="24"/>
      <c r="G22" s="24"/>
    </row>
    <row r="23" spans="1:8" s="54" customFormat="1" ht="12.75" x14ac:dyDescent="0.25">
      <c r="A23" s="52" t="s">
        <v>111</v>
      </c>
      <c r="B23" s="59">
        <v>110668.06</v>
      </c>
      <c r="C23" s="59">
        <v>108052.9</v>
      </c>
      <c r="E23" s="24"/>
      <c r="F23" s="37"/>
      <c r="G23" s="37"/>
    </row>
    <row r="24" spans="1:8" s="54" customFormat="1" ht="12.75" x14ac:dyDescent="0.2">
      <c r="A24" s="52" t="s">
        <v>112</v>
      </c>
      <c r="B24" s="59">
        <v>94837.119999999995</v>
      </c>
      <c r="C24" s="59">
        <v>94659.58</v>
      </c>
      <c r="E24" s="24"/>
      <c r="F24" s="37"/>
      <c r="G24" s="37"/>
      <c r="H24" s="63"/>
    </row>
    <row r="25" spans="1:8" s="54" customFormat="1" ht="12.75" x14ac:dyDescent="0.2">
      <c r="A25" s="52" t="s">
        <v>313</v>
      </c>
      <c r="B25" s="53">
        <v>0</v>
      </c>
      <c r="C25" s="59">
        <v>0</v>
      </c>
      <c r="E25" s="24"/>
      <c r="F25" s="64"/>
      <c r="G25" s="64"/>
      <c r="H25" s="63"/>
    </row>
    <row r="26" spans="1:8" s="54" customFormat="1" ht="12.75" x14ac:dyDescent="0.2">
      <c r="A26" s="52" t="s">
        <v>314</v>
      </c>
      <c r="B26" s="75">
        <v>0</v>
      </c>
      <c r="C26" s="75">
        <v>0</v>
      </c>
      <c r="E26" s="24"/>
      <c r="F26" s="65"/>
      <c r="G26" s="65"/>
      <c r="H26" s="63"/>
    </row>
    <row r="27" spans="1:8" x14ac:dyDescent="0.25">
      <c r="A27" s="9" t="s">
        <v>122</v>
      </c>
      <c r="B27" s="19">
        <v>8023283.379999999</v>
      </c>
      <c r="C27" s="19">
        <v>9124814.5500000007</v>
      </c>
      <c r="E27" s="25"/>
      <c r="F27" s="38"/>
      <c r="G27" s="38"/>
    </row>
    <row r="28" spans="1:8" ht="15" x14ac:dyDescent="0.25">
      <c r="B28" s="10"/>
      <c r="C28" s="54"/>
    </row>
    <row r="29" spans="1:8" x14ac:dyDescent="0.25">
      <c r="A29" s="16" t="s">
        <v>103</v>
      </c>
      <c r="B29" s="17" t="s">
        <v>124</v>
      </c>
      <c r="C29" s="67"/>
    </row>
    <row r="30" spans="1:8" s="54" customFormat="1" ht="12.75" x14ac:dyDescent="0.2">
      <c r="A30" s="52" t="s">
        <v>117</v>
      </c>
      <c r="B30" s="53">
        <v>1480550.3999999999</v>
      </c>
      <c r="C30" s="67"/>
      <c r="E30" s="24"/>
      <c r="F30" s="62"/>
      <c r="G30" s="63"/>
      <c r="H30" s="63"/>
    </row>
    <row r="31" spans="1:8" s="54" customFormat="1" ht="12.75" x14ac:dyDescent="0.2">
      <c r="A31" s="52" t="s">
        <v>125</v>
      </c>
      <c r="B31" s="53">
        <v>898108</v>
      </c>
      <c r="E31" s="24"/>
      <c r="F31" s="27"/>
      <c r="G31" s="63"/>
      <c r="H31" s="63"/>
    </row>
    <row r="32" spans="1:8" s="54" customFormat="1" ht="25.5" x14ac:dyDescent="0.2">
      <c r="A32" s="52" t="s">
        <v>99</v>
      </c>
      <c r="B32" s="53">
        <v>401889.6</v>
      </c>
      <c r="E32" s="24"/>
      <c r="F32" s="37"/>
      <c r="G32" s="63"/>
      <c r="H32" s="63"/>
    </row>
    <row r="33" spans="1:8" s="54" customFormat="1" ht="12.75" x14ac:dyDescent="0.2">
      <c r="A33" s="52" t="s">
        <v>114</v>
      </c>
      <c r="B33" s="53">
        <v>317520</v>
      </c>
      <c r="E33" s="24"/>
      <c r="F33" s="37"/>
      <c r="G33" s="63"/>
      <c r="H33" s="63"/>
    </row>
    <row r="34" spans="1:8" s="54" customFormat="1" ht="12.75" x14ac:dyDescent="0.2">
      <c r="A34" s="52" t="s">
        <v>276</v>
      </c>
      <c r="B34" s="53">
        <v>61689.599999999999</v>
      </c>
      <c r="E34" s="24"/>
      <c r="F34" s="37"/>
      <c r="G34" s="63"/>
      <c r="H34" s="63"/>
    </row>
    <row r="35" spans="1:8" s="54" customFormat="1" ht="12.75" x14ac:dyDescent="0.2">
      <c r="A35" s="52" t="s">
        <v>277</v>
      </c>
      <c r="B35" s="75">
        <v>0</v>
      </c>
      <c r="E35" s="24"/>
      <c r="F35" s="24"/>
      <c r="G35" s="63"/>
      <c r="H35" s="63"/>
    </row>
    <row r="36" spans="1:8" s="54" customFormat="1" ht="12.75" x14ac:dyDescent="0.2">
      <c r="A36" s="52" t="s">
        <v>278</v>
      </c>
      <c r="B36" s="53">
        <v>638879.48</v>
      </c>
      <c r="E36" s="24"/>
      <c r="F36" s="27"/>
      <c r="G36" s="63"/>
      <c r="H36" s="63"/>
    </row>
    <row r="37" spans="1:8" s="54" customFormat="1" ht="12.75" x14ac:dyDescent="0.2">
      <c r="A37" s="52" t="s">
        <v>102</v>
      </c>
      <c r="B37" s="53">
        <v>0</v>
      </c>
      <c r="E37" s="24"/>
      <c r="F37" s="24"/>
      <c r="G37" s="63"/>
      <c r="H37" s="63"/>
    </row>
    <row r="38" spans="1:8" s="54" customFormat="1" ht="12.75" x14ac:dyDescent="0.2">
      <c r="A38" s="52" t="s">
        <v>279</v>
      </c>
      <c r="B38" s="53">
        <v>710337.6</v>
      </c>
      <c r="E38" s="24"/>
      <c r="F38" s="37"/>
      <c r="G38" s="63"/>
      <c r="H38" s="63"/>
    </row>
    <row r="39" spans="1:8" s="54" customFormat="1" ht="12.75" x14ac:dyDescent="0.2">
      <c r="A39" s="52" t="s">
        <v>280</v>
      </c>
      <c r="B39" s="53">
        <v>180512.8</v>
      </c>
      <c r="E39" s="24"/>
      <c r="F39" s="27"/>
      <c r="G39" s="63"/>
      <c r="H39" s="63"/>
    </row>
    <row r="40" spans="1:8" s="54" customFormat="1" ht="12.75" x14ac:dyDescent="0.2">
      <c r="A40" s="56" t="s">
        <v>281</v>
      </c>
      <c r="B40" s="75">
        <v>0</v>
      </c>
      <c r="E40" s="24"/>
      <c r="F40" s="24"/>
      <c r="G40" s="63"/>
      <c r="H40" s="63"/>
    </row>
    <row r="41" spans="1:8" s="54" customFormat="1" ht="12.75" x14ac:dyDescent="0.2">
      <c r="A41" s="52" t="s">
        <v>302</v>
      </c>
      <c r="B41" s="53">
        <v>130045.54</v>
      </c>
      <c r="E41" s="24"/>
      <c r="F41" s="24"/>
      <c r="G41" s="63"/>
      <c r="H41" s="63"/>
    </row>
    <row r="42" spans="1:8" s="54" customFormat="1" ht="25.5" x14ac:dyDescent="0.2">
      <c r="A42" s="52" t="s">
        <v>304</v>
      </c>
      <c r="B42" s="53">
        <v>1651417.99</v>
      </c>
      <c r="E42" s="24"/>
      <c r="F42" s="24"/>
      <c r="G42" s="63"/>
      <c r="H42" s="63"/>
    </row>
    <row r="43" spans="1:8" s="54" customFormat="1" ht="12.75" x14ac:dyDescent="0.25">
      <c r="A43" s="58" t="s">
        <v>115</v>
      </c>
      <c r="B43" s="55">
        <v>28061</v>
      </c>
      <c r="E43" s="24"/>
      <c r="F43" s="24"/>
    </row>
    <row r="44" spans="1:8" s="54" customFormat="1" ht="12.75" x14ac:dyDescent="0.2">
      <c r="A44" s="58" t="s">
        <v>127</v>
      </c>
      <c r="B44" s="55">
        <v>62480.77</v>
      </c>
      <c r="F44" s="64"/>
      <c r="H44" s="63"/>
    </row>
    <row r="45" spans="1:8" s="54" customFormat="1" ht="12.75" x14ac:dyDescent="0.2">
      <c r="A45" s="52" t="s">
        <v>305</v>
      </c>
      <c r="B45" s="53">
        <v>1191982.3600000001</v>
      </c>
      <c r="E45" s="24"/>
      <c r="F45" s="24"/>
      <c r="H45" s="63"/>
    </row>
    <row r="46" spans="1:8" s="54" customFormat="1" ht="12.75" x14ac:dyDescent="0.2">
      <c r="A46" s="58" t="s">
        <v>306</v>
      </c>
      <c r="B46" s="55">
        <v>54833.4</v>
      </c>
      <c r="F46" s="24"/>
      <c r="H46" s="63"/>
    </row>
    <row r="47" spans="1:8" s="54" customFormat="1" ht="12.75" x14ac:dyDescent="0.2">
      <c r="A47" s="52" t="s">
        <v>307</v>
      </c>
      <c r="B47" s="53">
        <v>128191</v>
      </c>
      <c r="E47" s="24"/>
      <c r="F47" s="24"/>
      <c r="G47" s="63"/>
      <c r="H47" s="63"/>
    </row>
    <row r="48" spans="1:8" s="54" customFormat="1" ht="12.75" x14ac:dyDescent="0.2">
      <c r="A48" s="56" t="s">
        <v>308</v>
      </c>
      <c r="B48" s="57">
        <v>0</v>
      </c>
      <c r="E48" s="24"/>
      <c r="F48" s="24"/>
      <c r="G48" s="63"/>
      <c r="H48" s="63"/>
    </row>
    <row r="49" spans="1:8" s="54" customFormat="1" ht="12.75" x14ac:dyDescent="0.2">
      <c r="A49" s="52" t="s">
        <v>309</v>
      </c>
      <c r="B49" s="53">
        <v>0</v>
      </c>
      <c r="E49" s="24"/>
      <c r="F49" s="24"/>
      <c r="H49" s="63"/>
    </row>
    <row r="50" spans="1:8" s="54" customFormat="1" ht="12.75" x14ac:dyDescent="0.2">
      <c r="A50" s="56" t="s">
        <v>310</v>
      </c>
      <c r="B50" s="75">
        <v>0</v>
      </c>
      <c r="E50" s="24"/>
      <c r="F50" s="65"/>
      <c r="G50" s="63"/>
      <c r="H50" s="63"/>
    </row>
    <row r="51" spans="1:8" s="54" customFormat="1" ht="25.5" x14ac:dyDescent="0.2">
      <c r="A51" s="52" t="s">
        <v>311</v>
      </c>
      <c r="B51" s="75">
        <v>0</v>
      </c>
      <c r="E51" s="24"/>
      <c r="F51" s="24"/>
      <c r="G51" s="63"/>
      <c r="H51" s="63"/>
    </row>
    <row r="52" spans="1:8" x14ac:dyDescent="0.25">
      <c r="A52" s="9" t="s">
        <v>126</v>
      </c>
      <c r="B52" s="18">
        <v>7791124.3700000001</v>
      </c>
      <c r="E52" s="31"/>
      <c r="F52" s="39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v>1333690.1800000006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5">
    <pageSetUpPr fitToPage="1"/>
  </sheetPr>
  <dimension ref="A1:H54"/>
  <sheetViews>
    <sheetView zoomScaleNormal="100" workbookViewId="0">
      <pane ySplit="3" topLeftCell="A43" activePane="bottomLeft" state="frozen"/>
      <selection activeCell="B38" sqref="B38"/>
      <selection pane="bottomLeft" activeCell="B38" sqref="B38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7" t="s">
        <v>312</v>
      </c>
      <c r="B1" s="157"/>
      <c r="C1" s="157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161" t="s">
        <v>70</v>
      </c>
      <c r="B3" s="161"/>
      <c r="C3" s="161"/>
      <c r="D3" s="15"/>
      <c r="E3" s="1" t="s">
        <v>91</v>
      </c>
      <c r="F3" s="12"/>
    </row>
    <row r="4" spans="1:8" ht="6" customHeight="1" x14ac:dyDescent="0.25"/>
    <row r="5" spans="1:8" x14ac:dyDescent="0.25">
      <c r="A5" s="155" t="s">
        <v>103</v>
      </c>
      <c r="B5" s="159" t="s">
        <v>123</v>
      </c>
      <c r="C5" s="160"/>
      <c r="E5" s="5"/>
      <c r="F5" s="6"/>
    </row>
    <row r="6" spans="1:8" x14ac:dyDescent="0.25">
      <c r="A6" s="156"/>
      <c r="B6" s="16" t="s">
        <v>97</v>
      </c>
      <c r="C6" s="16" t="s">
        <v>98</v>
      </c>
      <c r="E6" s="5"/>
      <c r="F6" s="6"/>
    </row>
    <row r="7" spans="1:8" s="54" customFormat="1" ht="12.75" x14ac:dyDescent="0.2">
      <c r="A7" s="52" t="s">
        <v>117</v>
      </c>
      <c r="B7" s="53">
        <v>1432535.27</v>
      </c>
      <c r="C7" s="59">
        <v>1453183.06</v>
      </c>
      <c r="E7" s="24"/>
      <c r="F7" s="27"/>
      <c r="G7" s="27"/>
      <c r="H7" s="63"/>
    </row>
    <row r="8" spans="1:8" s="54" customFormat="1" ht="25.5" x14ac:dyDescent="0.2">
      <c r="A8" s="52" t="s">
        <v>106</v>
      </c>
      <c r="B8" s="53">
        <v>156215.79999999999</v>
      </c>
      <c r="C8" s="59">
        <v>154946.87</v>
      </c>
      <c r="E8" s="24"/>
      <c r="F8" s="24"/>
      <c r="G8" s="24"/>
      <c r="H8" s="63"/>
    </row>
    <row r="9" spans="1:8" s="54" customFormat="1" ht="12.75" x14ac:dyDescent="0.25">
      <c r="A9" s="52" t="s">
        <v>118</v>
      </c>
      <c r="B9" s="59">
        <v>1117417.04</v>
      </c>
      <c r="C9" s="59">
        <v>1102525.23</v>
      </c>
      <c r="E9" s="24"/>
      <c r="F9" s="27"/>
      <c r="G9" s="27"/>
    </row>
    <row r="10" spans="1:8" s="54" customFormat="1" ht="25.5" x14ac:dyDescent="0.2">
      <c r="A10" s="52" t="s">
        <v>113</v>
      </c>
      <c r="B10" s="53">
        <v>388858.22</v>
      </c>
      <c r="C10" s="59">
        <v>381836.38</v>
      </c>
      <c r="E10" s="24"/>
      <c r="F10" s="27"/>
      <c r="G10" s="27"/>
      <c r="H10" s="63"/>
    </row>
    <row r="11" spans="1:8" s="54" customFormat="1" ht="12.75" x14ac:dyDescent="0.2">
      <c r="A11" s="52" t="s">
        <v>104</v>
      </c>
      <c r="B11" s="53">
        <v>307223.94</v>
      </c>
      <c r="C11" s="59">
        <v>302667.11</v>
      </c>
      <c r="E11" s="24"/>
      <c r="F11" s="27"/>
      <c r="G11" s="27"/>
      <c r="H11" s="63"/>
    </row>
    <row r="12" spans="1:8" s="54" customFormat="1" ht="12.75" x14ac:dyDescent="0.2">
      <c r="A12" s="52" t="s">
        <v>100</v>
      </c>
      <c r="B12" s="53">
        <v>48988.11</v>
      </c>
      <c r="C12" s="59">
        <v>48307</v>
      </c>
      <c r="E12" s="24"/>
      <c r="F12" s="27"/>
      <c r="G12" s="27"/>
      <c r="H12" s="63"/>
    </row>
    <row r="13" spans="1:8" s="54" customFormat="1" ht="12.75" x14ac:dyDescent="0.2">
      <c r="A13" s="52" t="s">
        <v>101</v>
      </c>
      <c r="B13" s="75">
        <v>0</v>
      </c>
      <c r="C13" s="75">
        <v>0</v>
      </c>
      <c r="E13" s="24"/>
      <c r="F13" s="24"/>
      <c r="G13" s="24"/>
      <c r="H13" s="63"/>
    </row>
    <row r="14" spans="1:8" s="54" customFormat="1" ht="12.75" x14ac:dyDescent="0.2">
      <c r="A14" s="52" t="s">
        <v>105</v>
      </c>
      <c r="B14" s="53">
        <v>679637.98</v>
      </c>
      <c r="C14" s="59">
        <v>660738.55000000005</v>
      </c>
      <c r="E14" s="24"/>
      <c r="F14" s="27"/>
      <c r="G14" s="27"/>
      <c r="H14" s="63"/>
    </row>
    <row r="15" spans="1:8" s="54" customFormat="1" ht="12.75" x14ac:dyDescent="0.25">
      <c r="A15" s="52" t="s">
        <v>119</v>
      </c>
      <c r="B15" s="59">
        <v>7200</v>
      </c>
      <c r="C15" s="59">
        <v>6600</v>
      </c>
      <c r="E15" s="24"/>
      <c r="F15" s="27"/>
      <c r="G15" s="27"/>
    </row>
    <row r="16" spans="1:8" s="54" customFormat="1" ht="12.75" x14ac:dyDescent="0.25">
      <c r="A16" s="52" t="s">
        <v>107</v>
      </c>
      <c r="B16" s="59">
        <v>687308.38</v>
      </c>
      <c r="C16" s="59">
        <v>676113.82</v>
      </c>
      <c r="E16" s="24"/>
      <c r="F16" s="27"/>
      <c r="G16" s="27"/>
    </row>
    <row r="17" spans="1:8" s="54" customFormat="1" ht="12.75" x14ac:dyDescent="0.25">
      <c r="A17" s="52" t="s">
        <v>120</v>
      </c>
      <c r="B17" s="59">
        <v>174680.01</v>
      </c>
      <c r="C17" s="59">
        <v>171662.05</v>
      </c>
      <c r="E17" s="24"/>
      <c r="F17" s="37"/>
      <c r="G17" s="37"/>
    </row>
    <row r="18" spans="1:8" s="54" customFormat="1" ht="12.75" x14ac:dyDescent="0.2">
      <c r="A18" s="52" t="s">
        <v>108</v>
      </c>
      <c r="B18" s="75">
        <v>0</v>
      </c>
      <c r="C18" s="75">
        <v>0</v>
      </c>
      <c r="E18" s="24"/>
      <c r="F18" s="24"/>
      <c r="G18" s="24"/>
      <c r="H18" s="63"/>
    </row>
    <row r="19" spans="1:8" s="54" customFormat="1" ht="12.75" x14ac:dyDescent="0.25">
      <c r="A19" s="52" t="s">
        <v>303</v>
      </c>
      <c r="B19" s="59">
        <v>137472.25</v>
      </c>
      <c r="C19" s="59">
        <v>135736.38</v>
      </c>
      <c r="E19" s="24"/>
      <c r="F19" s="27"/>
      <c r="G19" s="27"/>
    </row>
    <row r="20" spans="1:8" s="54" customFormat="1" ht="12.75" x14ac:dyDescent="0.25">
      <c r="A20" s="52" t="s">
        <v>121</v>
      </c>
      <c r="B20" s="75">
        <v>0</v>
      </c>
      <c r="C20" s="59">
        <v>0</v>
      </c>
      <c r="E20" s="24"/>
      <c r="F20" s="24"/>
      <c r="G20" s="24"/>
    </row>
    <row r="21" spans="1:8" s="54" customFormat="1" ht="25.5" x14ac:dyDescent="0.25">
      <c r="A21" s="52" t="s">
        <v>109</v>
      </c>
      <c r="B21" s="53">
        <v>1829444.17</v>
      </c>
      <c r="C21" s="59">
        <v>1782743.22</v>
      </c>
      <c r="E21" s="24"/>
      <c r="F21" s="24"/>
      <c r="G21" s="24"/>
    </row>
    <row r="22" spans="1:8" s="54" customFormat="1" ht="25.5" x14ac:dyDescent="0.25">
      <c r="A22" s="52" t="s">
        <v>110</v>
      </c>
      <c r="B22" s="53">
        <v>1032037.17</v>
      </c>
      <c r="C22" s="59">
        <v>2109304.13</v>
      </c>
      <c r="E22" s="24"/>
      <c r="F22" s="24"/>
      <c r="G22" s="24"/>
    </row>
    <row r="23" spans="1:8" s="54" customFormat="1" ht="12.75" x14ac:dyDescent="0.25">
      <c r="A23" s="52" t="s">
        <v>111</v>
      </c>
      <c r="B23" s="59">
        <v>107090.98</v>
      </c>
      <c r="C23" s="59">
        <v>105729.92</v>
      </c>
      <c r="E23" s="24"/>
      <c r="F23" s="37"/>
      <c r="G23" s="37"/>
    </row>
    <row r="24" spans="1:8" s="54" customFormat="1" ht="12.75" x14ac:dyDescent="0.2">
      <c r="A24" s="52" t="s">
        <v>112</v>
      </c>
      <c r="B24" s="59">
        <v>107355.13</v>
      </c>
      <c r="C24" s="59">
        <v>131171.89000000001</v>
      </c>
      <c r="E24" s="24"/>
      <c r="F24" s="37"/>
      <c r="G24" s="37"/>
      <c r="H24" s="63"/>
    </row>
    <row r="25" spans="1:8" s="54" customFormat="1" ht="12.75" x14ac:dyDescent="0.2">
      <c r="A25" s="52" t="s">
        <v>313</v>
      </c>
      <c r="B25" s="53">
        <v>0</v>
      </c>
      <c r="C25" s="59">
        <v>0</v>
      </c>
      <c r="E25" s="24"/>
      <c r="F25" s="64"/>
      <c r="G25" s="64"/>
      <c r="H25" s="63"/>
    </row>
    <row r="26" spans="1:8" s="54" customFormat="1" ht="12.75" x14ac:dyDescent="0.2">
      <c r="A26" s="52" t="s">
        <v>314</v>
      </c>
      <c r="B26" s="75">
        <v>0</v>
      </c>
      <c r="C26" s="75">
        <v>0</v>
      </c>
      <c r="E26" s="24"/>
      <c r="F26" s="65"/>
      <c r="G26" s="65"/>
      <c r="H26" s="63"/>
    </row>
    <row r="27" spans="1:8" x14ac:dyDescent="0.25">
      <c r="A27" s="9" t="s">
        <v>122</v>
      </c>
      <c r="B27" s="19">
        <v>8213464.4500000002</v>
      </c>
      <c r="C27" s="19">
        <v>9223265.6100000013</v>
      </c>
      <c r="E27" s="25"/>
      <c r="F27" s="38"/>
      <c r="G27" s="38"/>
    </row>
    <row r="28" spans="1:8" ht="15" x14ac:dyDescent="0.25">
      <c r="B28" s="10"/>
      <c r="C28" s="54"/>
    </row>
    <row r="29" spans="1:8" x14ac:dyDescent="0.25">
      <c r="A29" s="16" t="s">
        <v>103</v>
      </c>
      <c r="B29" s="17" t="s">
        <v>124</v>
      </c>
      <c r="C29" s="67"/>
    </row>
    <row r="30" spans="1:8" s="54" customFormat="1" ht="12.75" x14ac:dyDescent="0.2">
      <c r="A30" s="52" t="s">
        <v>117</v>
      </c>
      <c r="B30" s="53">
        <v>1432569.6</v>
      </c>
      <c r="C30" s="67"/>
      <c r="E30" s="24"/>
      <c r="F30" s="62"/>
      <c r="G30" s="63"/>
      <c r="H30" s="63"/>
    </row>
    <row r="31" spans="1:8" s="54" customFormat="1" ht="12.75" x14ac:dyDescent="0.2">
      <c r="A31" s="52" t="s">
        <v>125</v>
      </c>
      <c r="B31" s="53">
        <v>693140</v>
      </c>
      <c r="E31" s="24"/>
      <c r="F31" s="27"/>
      <c r="G31" s="63"/>
      <c r="H31" s="63"/>
    </row>
    <row r="32" spans="1:8" s="54" customFormat="1" ht="25.5" x14ac:dyDescent="0.2">
      <c r="A32" s="52" t="s">
        <v>99</v>
      </c>
      <c r="B32" s="53">
        <v>388865.4</v>
      </c>
      <c r="E32" s="24"/>
      <c r="F32" s="37"/>
      <c r="G32" s="63"/>
      <c r="H32" s="63"/>
    </row>
    <row r="33" spans="1:8" s="54" customFormat="1" ht="12.75" x14ac:dyDescent="0.2">
      <c r="A33" s="52" t="s">
        <v>114</v>
      </c>
      <c r="B33" s="53">
        <v>307230</v>
      </c>
      <c r="E33" s="24"/>
      <c r="F33" s="37"/>
      <c r="G33" s="63"/>
      <c r="H33" s="63"/>
    </row>
    <row r="34" spans="1:8" s="54" customFormat="1" ht="12.75" x14ac:dyDescent="0.2">
      <c r="A34" s="52" t="s">
        <v>276</v>
      </c>
      <c r="B34" s="53">
        <v>48988.56</v>
      </c>
      <c r="E34" s="24"/>
      <c r="F34" s="37"/>
      <c r="G34" s="63"/>
      <c r="H34" s="63"/>
    </row>
    <row r="35" spans="1:8" s="54" customFormat="1" ht="12.75" x14ac:dyDescent="0.2">
      <c r="A35" s="52" t="s">
        <v>277</v>
      </c>
      <c r="B35" s="75">
        <v>0</v>
      </c>
      <c r="E35" s="24"/>
      <c r="F35" s="24"/>
      <c r="G35" s="63"/>
      <c r="H35" s="63"/>
    </row>
    <row r="36" spans="1:8" s="54" customFormat="1" ht="12.75" x14ac:dyDescent="0.2">
      <c r="A36" s="52" t="s">
        <v>278</v>
      </c>
      <c r="B36" s="53">
        <v>638879.48</v>
      </c>
      <c r="E36" s="24"/>
      <c r="F36" s="27"/>
      <c r="G36" s="63"/>
      <c r="H36" s="63"/>
    </row>
    <row r="37" spans="1:8" s="54" customFormat="1" ht="12.75" x14ac:dyDescent="0.2">
      <c r="A37" s="52" t="s">
        <v>102</v>
      </c>
      <c r="B37" s="53">
        <v>0</v>
      </c>
      <c r="E37" s="24"/>
      <c r="F37" s="24"/>
      <c r="G37" s="63"/>
      <c r="H37" s="63"/>
    </row>
    <row r="38" spans="1:8" s="54" customFormat="1" ht="12.75" x14ac:dyDescent="0.2">
      <c r="A38" s="52" t="s">
        <v>279</v>
      </c>
      <c r="B38" s="53">
        <v>687317.4</v>
      </c>
      <c r="E38" s="24"/>
      <c r="F38" s="37"/>
      <c r="G38" s="63"/>
      <c r="H38" s="63"/>
    </row>
    <row r="39" spans="1:8" s="54" customFormat="1" ht="12.75" x14ac:dyDescent="0.2">
      <c r="A39" s="52" t="s">
        <v>280</v>
      </c>
      <c r="B39" s="53">
        <v>174680.01</v>
      </c>
      <c r="E39" s="24"/>
      <c r="F39" s="27"/>
      <c r="G39" s="63"/>
      <c r="H39" s="63"/>
    </row>
    <row r="40" spans="1:8" s="54" customFormat="1" ht="12.75" x14ac:dyDescent="0.2">
      <c r="A40" s="56" t="s">
        <v>281</v>
      </c>
      <c r="B40" s="75">
        <v>0</v>
      </c>
      <c r="E40" s="24"/>
      <c r="F40" s="24"/>
      <c r="G40" s="63"/>
      <c r="H40" s="63"/>
    </row>
    <row r="41" spans="1:8" s="54" customFormat="1" ht="12.75" x14ac:dyDescent="0.2">
      <c r="A41" s="52" t="s">
        <v>302</v>
      </c>
      <c r="B41" s="53">
        <v>137207.23000000001</v>
      </c>
      <c r="E41" s="24"/>
      <c r="F41" s="24"/>
      <c r="G41" s="63"/>
      <c r="H41" s="63"/>
    </row>
    <row r="42" spans="1:8" s="54" customFormat="1" ht="25.5" x14ac:dyDescent="0.2">
      <c r="A42" s="52" t="s">
        <v>304</v>
      </c>
      <c r="B42" s="53">
        <v>1986617.79</v>
      </c>
      <c r="E42" s="24"/>
      <c r="F42" s="24"/>
      <c r="G42" s="63"/>
      <c r="H42" s="63"/>
    </row>
    <row r="43" spans="1:8" s="54" customFormat="1" ht="12.75" x14ac:dyDescent="0.25">
      <c r="A43" s="58" t="s">
        <v>115</v>
      </c>
      <c r="B43" s="55">
        <v>32871.589999999997</v>
      </c>
      <c r="E43" s="24"/>
      <c r="F43" s="24"/>
    </row>
    <row r="44" spans="1:8" s="54" customFormat="1" ht="12.75" x14ac:dyDescent="0.2">
      <c r="A44" s="58" t="s">
        <v>127</v>
      </c>
      <c r="B44" s="55">
        <v>53012.43</v>
      </c>
      <c r="F44" s="64"/>
      <c r="H44" s="63"/>
    </row>
    <row r="45" spans="1:8" s="54" customFormat="1" ht="12.75" x14ac:dyDescent="0.2">
      <c r="A45" s="52" t="s">
        <v>305</v>
      </c>
      <c r="B45" s="53">
        <v>1096121.72</v>
      </c>
      <c r="E45" s="24"/>
      <c r="F45" s="24"/>
      <c r="H45" s="63"/>
    </row>
    <row r="46" spans="1:8" s="54" customFormat="1" ht="12.75" x14ac:dyDescent="0.2">
      <c r="A46" s="58" t="s">
        <v>306</v>
      </c>
      <c r="B46" s="55">
        <v>51447.94</v>
      </c>
      <c r="F46" s="24"/>
      <c r="H46" s="63"/>
    </row>
    <row r="47" spans="1:8" s="54" customFormat="1" ht="12.75" x14ac:dyDescent="0.2">
      <c r="A47" s="52" t="s">
        <v>307</v>
      </c>
      <c r="B47" s="53">
        <v>126828</v>
      </c>
      <c r="E47" s="24"/>
      <c r="F47" s="24"/>
      <c r="G47" s="63"/>
      <c r="H47" s="63"/>
    </row>
    <row r="48" spans="1:8" s="54" customFormat="1" ht="12.75" x14ac:dyDescent="0.2">
      <c r="A48" s="56" t="s">
        <v>308</v>
      </c>
      <c r="B48" s="57">
        <v>0</v>
      </c>
      <c r="E48" s="24"/>
      <c r="F48" s="24"/>
      <c r="G48" s="63"/>
      <c r="H48" s="63"/>
    </row>
    <row r="49" spans="1:8" s="54" customFormat="1" ht="12.75" x14ac:dyDescent="0.2">
      <c r="A49" s="52" t="s">
        <v>309</v>
      </c>
      <c r="B49" s="53">
        <v>0</v>
      </c>
      <c r="E49" s="24"/>
      <c r="F49" s="24"/>
      <c r="H49" s="63"/>
    </row>
    <row r="50" spans="1:8" s="54" customFormat="1" ht="12.75" x14ac:dyDescent="0.2">
      <c r="A50" s="56" t="s">
        <v>310</v>
      </c>
      <c r="B50" s="75">
        <v>0</v>
      </c>
      <c r="E50" s="24"/>
      <c r="F50" s="65"/>
      <c r="G50" s="63"/>
      <c r="H50" s="63"/>
    </row>
    <row r="51" spans="1:8" s="54" customFormat="1" ht="25.5" x14ac:dyDescent="0.2">
      <c r="A51" s="52" t="s">
        <v>311</v>
      </c>
      <c r="B51" s="75">
        <v>0</v>
      </c>
      <c r="E51" s="24"/>
      <c r="F51" s="24"/>
      <c r="G51" s="63"/>
      <c r="H51" s="63"/>
    </row>
    <row r="52" spans="1:8" x14ac:dyDescent="0.25">
      <c r="A52" s="9" t="s">
        <v>126</v>
      </c>
      <c r="B52" s="18">
        <v>7718445.1900000004</v>
      </c>
      <c r="E52" s="31"/>
      <c r="F52" s="39"/>
    </row>
    <row r="53" spans="1:8" ht="4.5" customHeight="1" x14ac:dyDescent="0.25">
      <c r="B53" s="2"/>
      <c r="E53" s="33"/>
      <c r="F53" s="40"/>
    </row>
    <row r="54" spans="1:8" x14ac:dyDescent="0.25">
      <c r="A54" s="9" t="s">
        <v>116</v>
      </c>
      <c r="B54" s="18">
        <v>1504820.4200000009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6">
    <pageSetUpPr fitToPage="1"/>
  </sheetPr>
  <dimension ref="A1:H54"/>
  <sheetViews>
    <sheetView zoomScaleNormal="100" workbookViewId="0">
      <pane ySplit="3" topLeftCell="A37" activePane="bottomLeft" state="frozen"/>
      <selection activeCell="B38" sqref="B38"/>
      <selection pane="bottomLeft" activeCell="B38" sqref="B38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7" t="s">
        <v>312</v>
      </c>
      <c r="B1" s="157"/>
      <c r="C1" s="157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161" t="s">
        <v>71</v>
      </c>
      <c r="B3" s="161"/>
      <c r="C3" s="161"/>
      <c r="D3" s="15"/>
      <c r="E3" s="1" t="s">
        <v>91</v>
      </c>
      <c r="F3" s="12"/>
    </row>
    <row r="4" spans="1:8" ht="6" customHeight="1" x14ac:dyDescent="0.25"/>
    <row r="5" spans="1:8" x14ac:dyDescent="0.25">
      <c r="A5" s="155" t="s">
        <v>103</v>
      </c>
      <c r="B5" s="159" t="s">
        <v>123</v>
      </c>
      <c r="C5" s="160"/>
      <c r="E5" s="5"/>
      <c r="F5" s="6"/>
    </row>
    <row r="6" spans="1:8" x14ac:dyDescent="0.25">
      <c r="A6" s="156"/>
      <c r="B6" s="16" t="s">
        <v>97</v>
      </c>
      <c r="C6" s="16" t="s">
        <v>98</v>
      </c>
      <c r="E6" s="5"/>
      <c r="F6" s="6"/>
    </row>
    <row r="7" spans="1:8" s="54" customFormat="1" ht="12.75" x14ac:dyDescent="0.2">
      <c r="A7" s="52" t="s">
        <v>117</v>
      </c>
      <c r="B7" s="53">
        <v>853745.88</v>
      </c>
      <c r="C7" s="59">
        <v>908557.82</v>
      </c>
      <c r="E7" s="24"/>
      <c r="F7" s="27"/>
      <c r="G7" s="27"/>
      <c r="H7" s="63"/>
    </row>
    <row r="8" spans="1:8" s="54" customFormat="1" ht="25.5" x14ac:dyDescent="0.2">
      <c r="A8" s="52" t="s">
        <v>106</v>
      </c>
      <c r="B8" s="53">
        <v>79916.94</v>
      </c>
      <c r="C8" s="59">
        <v>81166.83</v>
      </c>
      <c r="E8" s="24"/>
      <c r="F8" s="24"/>
      <c r="G8" s="24"/>
      <c r="H8" s="63"/>
    </row>
    <row r="9" spans="1:8" s="54" customFormat="1" ht="12.75" x14ac:dyDescent="0.25">
      <c r="A9" s="52" t="s">
        <v>118</v>
      </c>
      <c r="B9" s="59">
        <v>665943.24</v>
      </c>
      <c r="C9" s="59">
        <v>671003.66</v>
      </c>
      <c r="E9" s="24"/>
      <c r="F9" s="27"/>
      <c r="G9" s="27"/>
    </row>
    <row r="10" spans="1:8" s="54" customFormat="1" ht="25.5" x14ac:dyDescent="0.2">
      <c r="A10" s="52" t="s">
        <v>113</v>
      </c>
      <c r="B10" s="53">
        <v>231745.98</v>
      </c>
      <c r="C10" s="59">
        <v>231357.26</v>
      </c>
      <c r="E10" s="24"/>
      <c r="F10" s="27"/>
      <c r="G10" s="27"/>
      <c r="H10" s="63"/>
    </row>
    <row r="11" spans="1:8" s="54" customFormat="1" ht="12.75" x14ac:dyDescent="0.2">
      <c r="A11" s="52" t="s">
        <v>104</v>
      </c>
      <c r="B11" s="53">
        <v>183095.22</v>
      </c>
      <c r="C11" s="59">
        <v>183851.63</v>
      </c>
      <c r="E11" s="24"/>
      <c r="F11" s="27"/>
      <c r="G11" s="27"/>
      <c r="H11" s="63"/>
    </row>
    <row r="12" spans="1:8" s="54" customFormat="1" ht="12.75" x14ac:dyDescent="0.2">
      <c r="A12" s="52" t="s">
        <v>100</v>
      </c>
      <c r="B12" s="53">
        <v>35572.559999999998</v>
      </c>
      <c r="C12" s="59">
        <v>35913.78</v>
      </c>
      <c r="E12" s="24"/>
      <c r="F12" s="27"/>
      <c r="G12" s="27"/>
      <c r="H12" s="63"/>
    </row>
    <row r="13" spans="1:8" s="54" customFormat="1" ht="12.75" x14ac:dyDescent="0.2">
      <c r="A13" s="52" t="s">
        <v>101</v>
      </c>
      <c r="B13" s="75">
        <v>0</v>
      </c>
      <c r="C13" s="75">
        <v>0</v>
      </c>
      <c r="E13" s="24"/>
      <c r="F13" s="24"/>
      <c r="G13" s="24"/>
      <c r="H13" s="63"/>
    </row>
    <row r="14" spans="1:8" s="54" customFormat="1" ht="12.75" x14ac:dyDescent="0.2">
      <c r="A14" s="52" t="s">
        <v>105</v>
      </c>
      <c r="B14" s="53">
        <v>362508.9</v>
      </c>
      <c r="C14" s="59">
        <v>364655.47</v>
      </c>
      <c r="E14" s="24"/>
      <c r="F14" s="27"/>
      <c r="G14" s="27"/>
      <c r="H14" s="63"/>
    </row>
    <row r="15" spans="1:8" s="54" customFormat="1" ht="12.75" x14ac:dyDescent="0.25">
      <c r="A15" s="52" t="s">
        <v>119</v>
      </c>
      <c r="B15" s="59">
        <v>4800</v>
      </c>
      <c r="C15" s="59">
        <v>4400</v>
      </c>
      <c r="E15" s="24"/>
      <c r="F15" s="27"/>
      <c r="G15" s="27"/>
    </row>
    <row r="16" spans="1:8" s="54" customFormat="1" ht="12.75" x14ac:dyDescent="0.25">
      <c r="A16" s="52" t="s">
        <v>107</v>
      </c>
      <c r="B16" s="59">
        <v>409611.42</v>
      </c>
      <c r="C16" s="59">
        <v>409182.93</v>
      </c>
      <c r="E16" s="24"/>
      <c r="F16" s="27"/>
      <c r="G16" s="27"/>
    </row>
    <row r="17" spans="1:8" s="54" customFormat="1" ht="12.75" x14ac:dyDescent="0.25">
      <c r="A17" s="52" t="s">
        <v>120</v>
      </c>
      <c r="B17" s="59">
        <v>104102.16</v>
      </c>
      <c r="C17" s="59">
        <v>103800.59</v>
      </c>
      <c r="E17" s="24"/>
      <c r="F17" s="37"/>
      <c r="G17" s="37"/>
    </row>
    <row r="18" spans="1:8" s="54" customFormat="1" ht="12.75" x14ac:dyDescent="0.2">
      <c r="A18" s="52" t="s">
        <v>108</v>
      </c>
      <c r="B18" s="75">
        <v>0</v>
      </c>
      <c r="C18" s="75">
        <v>0</v>
      </c>
      <c r="E18" s="24"/>
      <c r="F18" s="24"/>
      <c r="G18" s="24"/>
      <c r="H18" s="63"/>
    </row>
    <row r="19" spans="1:8" s="54" customFormat="1" ht="12.75" x14ac:dyDescent="0.25">
      <c r="A19" s="52" t="s">
        <v>303</v>
      </c>
      <c r="B19" s="59">
        <v>102654.35</v>
      </c>
      <c r="C19" s="59">
        <v>99654.07</v>
      </c>
      <c r="E19" s="24"/>
      <c r="F19" s="27"/>
      <c r="G19" s="27"/>
    </row>
    <row r="20" spans="1:8" s="54" customFormat="1" ht="12.75" x14ac:dyDescent="0.25">
      <c r="A20" s="52" t="s">
        <v>121</v>
      </c>
      <c r="B20" s="75">
        <v>0</v>
      </c>
      <c r="C20" s="59">
        <v>0</v>
      </c>
      <c r="E20" s="24"/>
      <c r="F20" s="24"/>
      <c r="G20" s="27"/>
    </row>
    <row r="21" spans="1:8" s="54" customFormat="1" ht="25.5" x14ac:dyDescent="0.25">
      <c r="A21" s="52" t="s">
        <v>109</v>
      </c>
      <c r="B21" s="53">
        <v>0</v>
      </c>
      <c r="C21" s="59">
        <v>106140.04</v>
      </c>
      <c r="E21" s="24"/>
      <c r="F21" s="24"/>
      <c r="G21" s="24"/>
    </row>
    <row r="22" spans="1:8" s="54" customFormat="1" ht="25.5" x14ac:dyDescent="0.25">
      <c r="A22" s="52" t="s">
        <v>110</v>
      </c>
      <c r="B22" s="53">
        <v>0</v>
      </c>
      <c r="C22" s="59">
        <v>242513.62</v>
      </c>
      <c r="E22" s="24"/>
      <c r="F22" s="24"/>
      <c r="G22" s="24"/>
    </row>
    <row r="23" spans="1:8" s="54" customFormat="1" ht="12.75" x14ac:dyDescent="0.25">
      <c r="A23" s="52" t="s">
        <v>111</v>
      </c>
      <c r="B23" s="59">
        <v>63822.48</v>
      </c>
      <c r="C23" s="59">
        <v>64375.5</v>
      </c>
      <c r="E23" s="24"/>
      <c r="F23" s="37"/>
      <c r="G23" s="37"/>
    </row>
    <row r="24" spans="1:8" s="54" customFormat="1" ht="12.75" x14ac:dyDescent="0.2">
      <c r="A24" s="52" t="s">
        <v>112</v>
      </c>
      <c r="B24" s="59">
        <v>0</v>
      </c>
      <c r="C24" s="59">
        <v>33466.14</v>
      </c>
      <c r="E24" s="24"/>
      <c r="F24" s="37"/>
      <c r="G24" s="37"/>
      <c r="H24" s="63"/>
    </row>
    <row r="25" spans="1:8" s="54" customFormat="1" ht="12.75" x14ac:dyDescent="0.2">
      <c r="A25" s="52" t="s">
        <v>313</v>
      </c>
      <c r="B25" s="53">
        <v>0</v>
      </c>
      <c r="C25" s="59">
        <v>0</v>
      </c>
      <c r="E25" s="24"/>
      <c r="F25" s="64"/>
      <c r="G25" s="64"/>
      <c r="H25" s="63"/>
    </row>
    <row r="26" spans="1:8" s="54" customFormat="1" ht="12.75" x14ac:dyDescent="0.2">
      <c r="A26" s="52" t="s">
        <v>314</v>
      </c>
      <c r="B26" s="75">
        <v>0</v>
      </c>
      <c r="C26" s="75">
        <v>0</v>
      </c>
      <c r="E26" s="24"/>
      <c r="F26" s="65"/>
      <c r="G26" s="65"/>
      <c r="H26" s="63"/>
    </row>
    <row r="27" spans="1:8" x14ac:dyDescent="0.25">
      <c r="A27" s="9" t="s">
        <v>122</v>
      </c>
      <c r="B27" s="19">
        <v>3097519.1300000004</v>
      </c>
      <c r="C27" s="19">
        <v>3540039.3400000003</v>
      </c>
      <c r="E27" s="25"/>
      <c r="F27" s="38"/>
      <c r="G27" s="38"/>
    </row>
    <row r="28" spans="1:8" ht="15" x14ac:dyDescent="0.25">
      <c r="B28" s="10"/>
      <c r="C28" s="54"/>
    </row>
    <row r="29" spans="1:8" x14ac:dyDescent="0.25">
      <c r="A29" s="16" t="s">
        <v>103</v>
      </c>
      <c r="B29" s="17" t="s">
        <v>124</v>
      </c>
      <c r="C29" s="67"/>
    </row>
    <row r="30" spans="1:8" s="54" customFormat="1" ht="12.75" x14ac:dyDescent="0.2">
      <c r="A30" s="52" t="s">
        <v>117</v>
      </c>
      <c r="B30" s="53">
        <v>853764.48</v>
      </c>
      <c r="C30" s="67"/>
      <c r="E30" s="24"/>
      <c r="F30" s="62"/>
      <c r="G30" s="63"/>
      <c r="H30" s="63"/>
    </row>
    <row r="31" spans="1:8" s="54" customFormat="1" ht="12.75" x14ac:dyDescent="0.2">
      <c r="A31" s="52" t="s">
        <v>125</v>
      </c>
      <c r="B31" s="53">
        <v>307390</v>
      </c>
      <c r="E31" s="24"/>
      <c r="F31" s="27"/>
      <c r="G31" s="63"/>
      <c r="H31" s="63"/>
    </row>
    <row r="32" spans="1:8" s="54" customFormat="1" ht="25.5" x14ac:dyDescent="0.2">
      <c r="A32" s="52" t="s">
        <v>99</v>
      </c>
      <c r="B32" s="53">
        <v>231751.02</v>
      </c>
      <c r="E32" s="24"/>
      <c r="F32" s="37"/>
      <c r="G32" s="63"/>
      <c r="H32" s="63"/>
    </row>
    <row r="33" spans="1:8" s="54" customFormat="1" ht="12.75" x14ac:dyDescent="0.2">
      <c r="A33" s="52" t="s">
        <v>114</v>
      </c>
      <c r="B33" s="53">
        <v>183099</v>
      </c>
      <c r="E33" s="24"/>
      <c r="F33" s="37"/>
      <c r="G33" s="63"/>
      <c r="H33" s="63"/>
    </row>
    <row r="34" spans="1:8" s="54" customFormat="1" ht="12.75" x14ac:dyDescent="0.2">
      <c r="A34" s="52" t="s">
        <v>276</v>
      </c>
      <c r="B34" s="53">
        <v>35573.519999999997</v>
      </c>
      <c r="E34" s="24"/>
      <c r="F34" s="37"/>
      <c r="G34" s="63"/>
      <c r="H34" s="63"/>
    </row>
    <row r="35" spans="1:8" s="54" customFormat="1" ht="12.75" x14ac:dyDescent="0.2">
      <c r="A35" s="52" t="s">
        <v>277</v>
      </c>
      <c r="B35" s="75">
        <v>0</v>
      </c>
      <c r="E35" s="24"/>
      <c r="F35" s="24"/>
      <c r="G35" s="63"/>
      <c r="H35" s="63"/>
    </row>
    <row r="36" spans="1:8" s="54" customFormat="1" ht="12.75" x14ac:dyDescent="0.2">
      <c r="A36" s="52" t="s">
        <v>278</v>
      </c>
      <c r="B36" s="53">
        <v>340074.44</v>
      </c>
      <c r="E36" s="24"/>
      <c r="F36" s="27"/>
      <c r="G36" s="63"/>
      <c r="H36" s="63"/>
    </row>
    <row r="37" spans="1:8" s="54" customFormat="1" ht="12.75" x14ac:dyDescent="0.2">
      <c r="A37" s="52" t="s">
        <v>102</v>
      </c>
      <c r="B37" s="53">
        <v>0</v>
      </c>
      <c r="E37" s="24"/>
      <c r="F37" s="24"/>
      <c r="G37" s="63"/>
      <c r="H37" s="63"/>
    </row>
    <row r="38" spans="1:8" s="54" customFormat="1" ht="12.75" x14ac:dyDescent="0.2">
      <c r="A38" s="52" t="s">
        <v>279</v>
      </c>
      <c r="B38" s="53">
        <v>409618.62</v>
      </c>
      <c r="E38" s="24"/>
      <c r="F38" s="37"/>
      <c r="G38" s="63"/>
      <c r="H38" s="63"/>
    </row>
    <row r="39" spans="1:8" s="54" customFormat="1" ht="12.75" x14ac:dyDescent="0.2">
      <c r="A39" s="52" t="s">
        <v>280</v>
      </c>
      <c r="B39" s="53">
        <v>104102.16</v>
      </c>
      <c r="E39" s="24"/>
      <c r="F39" s="27"/>
      <c r="G39" s="63"/>
      <c r="H39" s="63"/>
    </row>
    <row r="40" spans="1:8" s="54" customFormat="1" ht="12.75" x14ac:dyDescent="0.2">
      <c r="A40" s="56" t="s">
        <v>281</v>
      </c>
      <c r="B40" s="75">
        <v>0</v>
      </c>
      <c r="E40" s="24"/>
      <c r="F40" s="24"/>
      <c r="G40" s="63"/>
      <c r="H40" s="63"/>
    </row>
    <row r="41" spans="1:8" s="54" customFormat="1" ht="12.75" x14ac:dyDescent="0.2">
      <c r="A41" s="52" t="s">
        <v>302</v>
      </c>
      <c r="B41" s="53">
        <v>105205.96</v>
      </c>
      <c r="E41" s="24"/>
      <c r="F41" s="24"/>
      <c r="G41" s="63"/>
      <c r="H41" s="63"/>
    </row>
    <row r="42" spans="1:8" s="54" customFormat="1" ht="25.5" x14ac:dyDescent="0.2">
      <c r="A42" s="52" t="s">
        <v>304</v>
      </c>
      <c r="B42" s="53">
        <v>9374.73</v>
      </c>
      <c r="E42" s="24"/>
      <c r="F42" s="24"/>
      <c r="G42" s="63"/>
      <c r="H42" s="63"/>
    </row>
    <row r="43" spans="1:8" s="54" customFormat="1" ht="12.75" x14ac:dyDescent="0.25">
      <c r="A43" s="58" t="s">
        <v>115</v>
      </c>
      <c r="B43" s="55">
        <v>0</v>
      </c>
      <c r="E43" s="24"/>
      <c r="F43" s="24"/>
    </row>
    <row r="44" spans="1:8" s="54" customFormat="1" ht="12.75" x14ac:dyDescent="0.2">
      <c r="A44" s="58" t="s">
        <v>127</v>
      </c>
      <c r="B44" s="55">
        <v>9374.6200000000008</v>
      </c>
      <c r="F44" s="64"/>
      <c r="H44" s="63"/>
    </row>
    <row r="45" spans="1:8" s="54" customFormat="1" ht="12.75" x14ac:dyDescent="0.2">
      <c r="A45" s="52" t="s">
        <v>305</v>
      </c>
      <c r="B45" s="53">
        <v>32955.449999999997</v>
      </c>
      <c r="E45" s="24"/>
      <c r="F45" s="24"/>
      <c r="H45" s="63"/>
    </row>
    <row r="46" spans="1:8" s="54" customFormat="1" ht="12.75" x14ac:dyDescent="0.2">
      <c r="A46" s="58" t="s">
        <v>306</v>
      </c>
      <c r="B46" s="55">
        <v>32955.449999999997</v>
      </c>
      <c r="F46" s="24"/>
      <c r="H46" s="63"/>
    </row>
    <row r="47" spans="1:8" s="54" customFormat="1" ht="12.75" x14ac:dyDescent="0.2">
      <c r="A47" s="52" t="s">
        <v>307</v>
      </c>
      <c r="B47" s="53">
        <v>132282.56</v>
      </c>
      <c r="E47" s="24"/>
      <c r="F47" s="24"/>
      <c r="G47" s="63"/>
      <c r="H47" s="63"/>
    </row>
    <row r="48" spans="1:8" s="54" customFormat="1" ht="12.75" x14ac:dyDescent="0.2">
      <c r="A48" s="56" t="s">
        <v>308</v>
      </c>
      <c r="B48" s="57">
        <v>0</v>
      </c>
      <c r="E48" s="24"/>
      <c r="F48" s="24"/>
      <c r="G48" s="63"/>
      <c r="H48" s="63"/>
    </row>
    <row r="49" spans="1:8" s="54" customFormat="1" ht="12.75" x14ac:dyDescent="0.2">
      <c r="A49" s="52" t="s">
        <v>309</v>
      </c>
      <c r="B49" s="53">
        <v>0</v>
      </c>
      <c r="E49" s="24"/>
      <c r="F49" s="24"/>
      <c r="H49" s="63"/>
    </row>
    <row r="50" spans="1:8" s="54" customFormat="1" ht="12.75" x14ac:dyDescent="0.2">
      <c r="A50" s="56" t="s">
        <v>310</v>
      </c>
      <c r="B50" s="75">
        <v>0</v>
      </c>
      <c r="E50" s="24"/>
      <c r="F50" s="65"/>
      <c r="G50" s="63"/>
      <c r="H50" s="63"/>
    </row>
    <row r="51" spans="1:8" s="54" customFormat="1" ht="25.5" x14ac:dyDescent="0.2">
      <c r="A51" s="52" t="s">
        <v>311</v>
      </c>
      <c r="B51" s="75">
        <v>0</v>
      </c>
      <c r="E51" s="24"/>
      <c r="F51" s="24"/>
      <c r="G51" s="63"/>
      <c r="H51" s="63"/>
    </row>
    <row r="52" spans="1:8" x14ac:dyDescent="0.25">
      <c r="A52" s="9" t="s">
        <v>126</v>
      </c>
      <c r="B52" s="18">
        <v>2745191.94</v>
      </c>
      <c r="E52" s="31"/>
      <c r="F52" s="39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v>794847.40000000037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7">
    <pageSetUpPr fitToPage="1"/>
  </sheetPr>
  <dimension ref="A1:H54"/>
  <sheetViews>
    <sheetView zoomScaleNormal="100" workbookViewId="0">
      <pane ySplit="3" topLeftCell="A40" activePane="bottomLeft" state="frozen"/>
      <selection activeCell="B38" sqref="B38"/>
      <selection pane="bottomLeft" activeCell="B38" sqref="B38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7" t="s">
        <v>312</v>
      </c>
      <c r="B1" s="157"/>
      <c r="C1" s="157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161" t="s">
        <v>72</v>
      </c>
      <c r="B3" s="161"/>
      <c r="C3" s="161"/>
      <c r="D3" s="15"/>
      <c r="E3" s="1" t="s">
        <v>91</v>
      </c>
      <c r="F3" s="12"/>
    </row>
    <row r="4" spans="1:8" ht="6" customHeight="1" x14ac:dyDescent="0.25"/>
    <row r="5" spans="1:8" x14ac:dyDescent="0.25">
      <c r="A5" s="155" t="s">
        <v>103</v>
      </c>
      <c r="B5" s="159" t="s">
        <v>123</v>
      </c>
      <c r="C5" s="160"/>
      <c r="E5" s="5"/>
      <c r="F5" s="6"/>
    </row>
    <row r="6" spans="1:8" x14ac:dyDescent="0.25">
      <c r="A6" s="156"/>
      <c r="B6" s="16" t="s">
        <v>97</v>
      </c>
      <c r="C6" s="16" t="s">
        <v>98</v>
      </c>
      <c r="E6" s="5"/>
      <c r="F6" s="6"/>
    </row>
    <row r="7" spans="1:8" s="54" customFormat="1" ht="12.75" x14ac:dyDescent="0.2">
      <c r="A7" s="52" t="s">
        <v>117</v>
      </c>
      <c r="B7" s="53">
        <v>694282.14</v>
      </c>
      <c r="C7" s="59">
        <v>738123.35</v>
      </c>
      <c r="E7" s="24"/>
      <c r="F7" s="27"/>
      <c r="G7" s="27"/>
      <c r="H7" s="63"/>
    </row>
    <row r="8" spans="1:8" s="54" customFormat="1" ht="25.5" x14ac:dyDescent="0.2">
      <c r="A8" s="52" t="s">
        <v>106</v>
      </c>
      <c r="B8" s="53">
        <v>146994.92000000001</v>
      </c>
      <c r="C8" s="59">
        <v>149461.14000000001</v>
      </c>
      <c r="E8" s="24"/>
      <c r="F8" s="24"/>
      <c r="G8" s="24"/>
      <c r="H8" s="63"/>
    </row>
    <row r="9" spans="1:8" s="54" customFormat="1" ht="12.75" x14ac:dyDescent="0.25">
      <c r="A9" s="52" t="s">
        <v>118</v>
      </c>
      <c r="B9" s="59">
        <v>541557.36</v>
      </c>
      <c r="C9" s="59">
        <v>552588.36</v>
      </c>
      <c r="E9" s="24"/>
      <c r="F9" s="27"/>
      <c r="G9" s="27"/>
    </row>
    <row r="10" spans="1:8" s="54" customFormat="1" ht="25.5" x14ac:dyDescent="0.2">
      <c r="A10" s="52" t="s">
        <v>113</v>
      </c>
      <c r="B10" s="53">
        <v>188460.48</v>
      </c>
      <c r="C10" s="59">
        <v>190568.97</v>
      </c>
      <c r="E10" s="24"/>
      <c r="F10" s="27"/>
      <c r="G10" s="27"/>
      <c r="H10" s="63"/>
    </row>
    <row r="11" spans="1:8" s="54" customFormat="1" ht="12.75" x14ac:dyDescent="0.2">
      <c r="A11" s="52" t="s">
        <v>104</v>
      </c>
      <c r="B11" s="53">
        <v>148896.35999999999</v>
      </c>
      <c r="C11" s="59">
        <v>151225.99</v>
      </c>
      <c r="E11" s="24"/>
      <c r="F11" s="27"/>
      <c r="G11" s="27"/>
      <c r="H11" s="63"/>
    </row>
    <row r="12" spans="1:8" s="54" customFormat="1" ht="12.75" x14ac:dyDescent="0.2">
      <c r="A12" s="52" t="s">
        <v>100</v>
      </c>
      <c r="B12" s="53">
        <v>0</v>
      </c>
      <c r="C12" s="59">
        <v>-0.35</v>
      </c>
      <c r="E12" s="24"/>
      <c r="F12" s="24"/>
      <c r="G12" s="24"/>
      <c r="H12" s="63"/>
    </row>
    <row r="13" spans="1:8" s="54" customFormat="1" ht="12.75" x14ac:dyDescent="0.2">
      <c r="A13" s="52" t="s">
        <v>101</v>
      </c>
      <c r="B13" s="75">
        <v>0</v>
      </c>
      <c r="C13" s="59">
        <v>809</v>
      </c>
      <c r="E13" s="24"/>
      <c r="F13" s="24"/>
      <c r="G13" s="27"/>
      <c r="H13" s="63"/>
    </row>
    <row r="14" spans="1:8" s="54" customFormat="1" ht="12.75" x14ac:dyDescent="0.2">
      <c r="A14" s="52" t="s">
        <v>105</v>
      </c>
      <c r="B14" s="53">
        <v>356706.3</v>
      </c>
      <c r="C14" s="59">
        <v>360193.74</v>
      </c>
      <c r="E14" s="24"/>
      <c r="F14" s="27"/>
      <c r="G14" s="27"/>
      <c r="H14" s="63"/>
    </row>
    <row r="15" spans="1:8" s="54" customFormat="1" ht="12.75" x14ac:dyDescent="0.25">
      <c r="A15" s="52" t="s">
        <v>119</v>
      </c>
      <c r="B15" s="59">
        <v>0</v>
      </c>
      <c r="C15" s="59">
        <v>0</v>
      </c>
      <c r="E15" s="24"/>
      <c r="F15" s="24"/>
      <c r="G15" s="24"/>
    </row>
    <row r="16" spans="1:8" s="54" customFormat="1" ht="12.75" x14ac:dyDescent="0.25">
      <c r="A16" s="52" t="s">
        <v>107</v>
      </c>
      <c r="B16" s="59">
        <v>333103.8</v>
      </c>
      <c r="C16" s="59">
        <v>335113.64</v>
      </c>
      <c r="E16" s="24"/>
      <c r="F16" s="27"/>
      <c r="G16" s="27"/>
    </row>
    <row r="17" spans="1:8" s="54" customFormat="1" ht="12.75" x14ac:dyDescent="0.25">
      <c r="A17" s="52" t="s">
        <v>120</v>
      </c>
      <c r="B17" s="75">
        <v>0</v>
      </c>
      <c r="C17" s="75">
        <v>0</v>
      </c>
      <c r="E17" s="24"/>
      <c r="F17" s="37"/>
      <c r="G17" s="37"/>
    </row>
    <row r="18" spans="1:8" s="54" customFormat="1" ht="12.75" x14ac:dyDescent="0.2">
      <c r="A18" s="52" t="s">
        <v>108</v>
      </c>
      <c r="B18" s="75">
        <v>0</v>
      </c>
      <c r="C18" s="75">
        <v>0</v>
      </c>
      <c r="E18" s="24"/>
      <c r="F18" s="24"/>
      <c r="G18" s="24"/>
      <c r="H18" s="63"/>
    </row>
    <row r="19" spans="1:8" s="54" customFormat="1" ht="12.75" x14ac:dyDescent="0.25">
      <c r="A19" s="52" t="s">
        <v>303</v>
      </c>
      <c r="B19" s="59">
        <v>81083.600000000006</v>
      </c>
      <c r="C19" s="59">
        <v>82420.03</v>
      </c>
      <c r="E19" s="24"/>
      <c r="F19" s="27"/>
      <c r="G19" s="27"/>
    </row>
    <row r="20" spans="1:8" s="54" customFormat="1" ht="12.75" x14ac:dyDescent="0.25">
      <c r="A20" s="52" t="s">
        <v>121</v>
      </c>
      <c r="B20" s="75">
        <v>0</v>
      </c>
      <c r="C20" s="59">
        <v>0</v>
      </c>
      <c r="E20" s="24"/>
      <c r="F20" s="24"/>
      <c r="G20" s="24"/>
    </row>
    <row r="21" spans="1:8" s="54" customFormat="1" ht="25.5" x14ac:dyDescent="0.25">
      <c r="A21" s="52" t="s">
        <v>109</v>
      </c>
      <c r="B21" s="53">
        <v>875117.26</v>
      </c>
      <c r="C21" s="59">
        <v>888692.43</v>
      </c>
      <c r="E21" s="24"/>
      <c r="F21" s="24"/>
      <c r="G21" s="24"/>
    </row>
    <row r="22" spans="1:8" s="54" customFormat="1" ht="25.5" x14ac:dyDescent="0.25">
      <c r="A22" s="52" t="s">
        <v>110</v>
      </c>
      <c r="B22" s="53">
        <v>462533.95</v>
      </c>
      <c r="C22" s="59">
        <v>1089655.48</v>
      </c>
      <c r="E22" s="24"/>
      <c r="F22" s="24"/>
      <c r="G22" s="24"/>
    </row>
    <row r="23" spans="1:8" s="54" customFormat="1" ht="12.75" x14ac:dyDescent="0.25">
      <c r="A23" s="52" t="s">
        <v>111</v>
      </c>
      <c r="B23" s="59">
        <v>51900.12</v>
      </c>
      <c r="C23" s="59">
        <v>53262.8</v>
      </c>
      <c r="E23" s="24"/>
      <c r="F23" s="37"/>
      <c r="G23" s="37"/>
    </row>
    <row r="24" spans="1:8" s="54" customFormat="1" ht="12.75" x14ac:dyDescent="0.2">
      <c r="A24" s="52" t="s">
        <v>112</v>
      </c>
      <c r="B24" s="59">
        <v>44983.75</v>
      </c>
      <c r="C24" s="59">
        <v>72780.22</v>
      </c>
      <c r="E24" s="24"/>
      <c r="F24" s="37"/>
      <c r="G24" s="37"/>
      <c r="H24" s="63"/>
    </row>
    <row r="25" spans="1:8" s="54" customFormat="1" ht="12.75" x14ac:dyDescent="0.2">
      <c r="A25" s="52" t="s">
        <v>313</v>
      </c>
      <c r="B25" s="53">
        <v>49660.03</v>
      </c>
      <c r="C25" s="59">
        <v>46621.61</v>
      </c>
      <c r="E25" s="24"/>
      <c r="F25" s="64"/>
      <c r="G25" s="64"/>
      <c r="H25" s="63"/>
    </row>
    <row r="26" spans="1:8" s="54" customFormat="1" ht="12.75" x14ac:dyDescent="0.2">
      <c r="A26" s="52" t="s">
        <v>314</v>
      </c>
      <c r="B26" s="75">
        <v>0</v>
      </c>
      <c r="C26" s="75">
        <v>0</v>
      </c>
      <c r="E26" s="24"/>
      <c r="F26" s="65"/>
      <c r="G26" s="65"/>
      <c r="H26" s="63"/>
    </row>
    <row r="27" spans="1:8" x14ac:dyDescent="0.25">
      <c r="A27" s="9" t="s">
        <v>122</v>
      </c>
      <c r="B27" s="19">
        <v>3975280.07</v>
      </c>
      <c r="C27" s="19">
        <v>4711516.41</v>
      </c>
      <c r="E27" s="25"/>
      <c r="F27" s="38"/>
      <c r="G27" s="38"/>
    </row>
    <row r="28" spans="1:8" ht="15" x14ac:dyDescent="0.25">
      <c r="B28" s="10"/>
      <c r="C28" s="54"/>
    </row>
    <row r="29" spans="1:8" x14ac:dyDescent="0.25">
      <c r="A29" s="16" t="s">
        <v>103</v>
      </c>
      <c r="B29" s="17" t="s">
        <v>124</v>
      </c>
      <c r="C29" s="67"/>
    </row>
    <row r="30" spans="1:8" s="54" customFormat="1" ht="12.75" x14ac:dyDescent="0.2">
      <c r="A30" s="52" t="s">
        <v>117</v>
      </c>
      <c r="B30" s="53">
        <v>691804.8</v>
      </c>
      <c r="C30" s="67"/>
      <c r="E30" s="24"/>
      <c r="F30" s="62"/>
      <c r="G30" s="63"/>
      <c r="H30" s="63"/>
    </row>
    <row r="31" spans="1:8" s="54" customFormat="1" ht="12.75" x14ac:dyDescent="0.2">
      <c r="A31" s="52" t="s">
        <v>125</v>
      </c>
      <c r="B31" s="53">
        <v>1003596</v>
      </c>
      <c r="E31" s="24"/>
      <c r="F31" s="27"/>
      <c r="G31" s="63"/>
      <c r="H31" s="63"/>
    </row>
    <row r="32" spans="1:8" s="54" customFormat="1" ht="25.5" x14ac:dyDescent="0.2">
      <c r="A32" s="52" t="s">
        <v>99</v>
      </c>
      <c r="B32" s="53">
        <v>187787.7</v>
      </c>
      <c r="E32" s="24"/>
      <c r="F32" s="37"/>
      <c r="G32" s="63"/>
      <c r="H32" s="63"/>
    </row>
    <row r="33" spans="1:8" s="54" customFormat="1" ht="12.75" x14ac:dyDescent="0.2">
      <c r="A33" s="52" t="s">
        <v>114</v>
      </c>
      <c r="B33" s="53">
        <v>148365</v>
      </c>
      <c r="E33" s="24"/>
      <c r="F33" s="37"/>
      <c r="G33" s="63"/>
      <c r="H33" s="63"/>
    </row>
    <row r="34" spans="1:8" s="54" customFormat="1" ht="12.75" x14ac:dyDescent="0.2">
      <c r="A34" s="52" t="s">
        <v>276</v>
      </c>
      <c r="B34" s="53">
        <v>0</v>
      </c>
      <c r="E34" s="24"/>
      <c r="F34" s="37"/>
      <c r="G34" s="63"/>
      <c r="H34" s="63"/>
    </row>
    <row r="35" spans="1:8" s="54" customFormat="1" ht="12.75" x14ac:dyDescent="0.2">
      <c r="A35" s="52" t="s">
        <v>277</v>
      </c>
      <c r="B35" s="75">
        <v>0</v>
      </c>
      <c r="E35" s="24"/>
      <c r="F35" s="24"/>
      <c r="G35" s="63"/>
      <c r="H35" s="63"/>
    </row>
    <row r="36" spans="1:8" s="54" customFormat="1" ht="12.75" x14ac:dyDescent="0.2">
      <c r="A36" s="52" t="s">
        <v>278</v>
      </c>
      <c r="B36" s="53">
        <v>335337.65999999997</v>
      </c>
      <c r="E36" s="24"/>
      <c r="F36" s="27"/>
      <c r="G36" s="63"/>
      <c r="H36" s="63"/>
    </row>
    <row r="37" spans="1:8" s="54" customFormat="1" ht="12.75" x14ac:dyDescent="0.2">
      <c r="A37" s="52" t="s">
        <v>102</v>
      </c>
      <c r="B37" s="53">
        <v>0</v>
      </c>
      <c r="E37" s="24"/>
      <c r="F37" s="27"/>
      <c r="G37" s="63"/>
      <c r="H37" s="63"/>
    </row>
    <row r="38" spans="1:8" s="54" customFormat="1" ht="12.75" x14ac:dyDescent="0.2">
      <c r="A38" s="52" t="s">
        <v>279</v>
      </c>
      <c r="B38" s="53">
        <v>331913.7</v>
      </c>
      <c r="E38" s="24"/>
      <c r="F38" s="37"/>
      <c r="G38" s="63"/>
      <c r="H38" s="63"/>
    </row>
    <row r="39" spans="1:8" s="54" customFormat="1" ht="12.75" x14ac:dyDescent="0.2">
      <c r="A39" s="52" t="s">
        <v>280</v>
      </c>
      <c r="B39" s="75">
        <v>0</v>
      </c>
      <c r="E39" s="24"/>
      <c r="F39" s="24"/>
      <c r="G39" s="63"/>
      <c r="H39" s="63"/>
    </row>
    <row r="40" spans="1:8" s="54" customFormat="1" ht="12.75" x14ac:dyDescent="0.2">
      <c r="A40" s="56" t="s">
        <v>281</v>
      </c>
      <c r="B40" s="75">
        <v>0</v>
      </c>
      <c r="E40" s="24"/>
      <c r="F40" s="24"/>
      <c r="G40" s="63"/>
      <c r="H40" s="63"/>
    </row>
    <row r="41" spans="1:8" s="54" customFormat="1" ht="12.75" x14ac:dyDescent="0.2">
      <c r="A41" s="52" t="s">
        <v>302</v>
      </c>
      <c r="B41" s="53">
        <v>80397.06</v>
      </c>
      <c r="E41" s="24"/>
      <c r="F41" s="24"/>
      <c r="G41" s="63"/>
      <c r="H41" s="63"/>
    </row>
    <row r="42" spans="1:8" s="54" customFormat="1" ht="25.5" x14ac:dyDescent="0.2">
      <c r="A42" s="52" t="s">
        <v>304</v>
      </c>
      <c r="B42" s="53">
        <v>831181.85</v>
      </c>
      <c r="E42" s="24"/>
      <c r="F42" s="24"/>
      <c r="G42" s="63"/>
      <c r="H42" s="63"/>
    </row>
    <row r="43" spans="1:8" s="54" customFormat="1" ht="12.75" x14ac:dyDescent="0.25">
      <c r="A43" s="58" t="s">
        <v>115</v>
      </c>
      <c r="B43" s="55">
        <v>30977.129999999997</v>
      </c>
      <c r="E43" s="24"/>
      <c r="F43" s="24"/>
    </row>
    <row r="44" spans="1:8" s="54" customFormat="1" ht="12.75" x14ac:dyDescent="0.2">
      <c r="A44" s="58" t="s">
        <v>127</v>
      </c>
      <c r="B44" s="55">
        <v>50175.89</v>
      </c>
      <c r="F44" s="64"/>
      <c r="H44" s="63"/>
    </row>
    <row r="45" spans="1:8" s="54" customFormat="1" ht="12.75" x14ac:dyDescent="0.2">
      <c r="A45" s="52" t="s">
        <v>305</v>
      </c>
      <c r="B45" s="53">
        <v>505908.99</v>
      </c>
      <c r="E45" s="24"/>
      <c r="F45" s="24"/>
      <c r="H45" s="63"/>
    </row>
    <row r="46" spans="1:8" s="54" customFormat="1" ht="12.75" x14ac:dyDescent="0.2">
      <c r="A46" s="58" t="s">
        <v>306</v>
      </c>
      <c r="B46" s="55">
        <v>49411.45</v>
      </c>
      <c r="F46" s="24"/>
      <c r="H46" s="63"/>
    </row>
    <row r="47" spans="1:8" s="54" customFormat="1" ht="12.75" x14ac:dyDescent="0.2">
      <c r="A47" s="52" t="s">
        <v>307</v>
      </c>
      <c r="B47" s="53">
        <v>49141.2</v>
      </c>
      <c r="E47" s="24"/>
      <c r="F47" s="24"/>
      <c r="G47" s="63"/>
      <c r="H47" s="63"/>
    </row>
    <row r="48" spans="1:8" s="54" customFormat="1" ht="12.75" x14ac:dyDescent="0.2">
      <c r="A48" s="56" t="s">
        <v>308</v>
      </c>
      <c r="B48" s="57">
        <v>0</v>
      </c>
      <c r="E48" s="24"/>
      <c r="F48" s="24"/>
      <c r="G48" s="63"/>
      <c r="H48" s="63"/>
    </row>
    <row r="49" spans="1:8" s="54" customFormat="1" ht="12.75" x14ac:dyDescent="0.2">
      <c r="A49" s="52" t="s">
        <v>309</v>
      </c>
      <c r="B49" s="53">
        <v>7447.27</v>
      </c>
      <c r="E49" s="24"/>
      <c r="F49" s="27"/>
      <c r="H49" s="63"/>
    </row>
    <row r="50" spans="1:8" s="54" customFormat="1" ht="12.75" x14ac:dyDescent="0.2">
      <c r="A50" s="56" t="s">
        <v>310</v>
      </c>
      <c r="B50" s="75">
        <v>0</v>
      </c>
      <c r="E50" s="24"/>
      <c r="F50" s="65"/>
      <c r="G50" s="63"/>
      <c r="H50" s="63"/>
    </row>
    <row r="51" spans="1:8" s="54" customFormat="1" ht="25.5" x14ac:dyDescent="0.2">
      <c r="A51" s="52" t="s">
        <v>311</v>
      </c>
      <c r="B51" s="75">
        <v>0</v>
      </c>
      <c r="E51" s="24"/>
      <c r="F51" s="24"/>
      <c r="G51" s="63"/>
      <c r="H51" s="63"/>
    </row>
    <row r="52" spans="1:8" x14ac:dyDescent="0.25">
      <c r="A52" s="9" t="s">
        <v>126</v>
      </c>
      <c r="B52" s="18">
        <v>4172881.2300000009</v>
      </c>
      <c r="E52" s="31"/>
      <c r="F52" s="39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v>538635.17999999924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8">
    <pageSetUpPr fitToPage="1"/>
  </sheetPr>
  <dimension ref="A1:H54"/>
  <sheetViews>
    <sheetView zoomScaleNormal="100" workbookViewId="0">
      <pane ySplit="3" topLeftCell="A40" activePane="bottomLeft" state="frozen"/>
      <selection activeCell="B38" sqref="B38"/>
      <selection pane="bottomLeft" activeCell="B38" sqref="B38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7" t="s">
        <v>312</v>
      </c>
      <c r="B1" s="157"/>
      <c r="C1" s="157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161" t="s">
        <v>73</v>
      </c>
      <c r="B3" s="161"/>
      <c r="C3" s="161"/>
      <c r="D3" s="15"/>
      <c r="E3" s="1" t="s">
        <v>91</v>
      </c>
      <c r="F3" s="12"/>
    </row>
    <row r="4" spans="1:8" ht="6" customHeight="1" x14ac:dyDescent="0.25"/>
    <row r="5" spans="1:8" x14ac:dyDescent="0.25">
      <c r="A5" s="155" t="s">
        <v>103</v>
      </c>
      <c r="B5" s="159" t="s">
        <v>123</v>
      </c>
      <c r="C5" s="160"/>
      <c r="E5" s="5"/>
      <c r="F5" s="6"/>
    </row>
    <row r="6" spans="1:8" x14ac:dyDescent="0.25">
      <c r="A6" s="156"/>
      <c r="B6" s="16" t="s">
        <v>97</v>
      </c>
      <c r="C6" s="16" t="s">
        <v>98</v>
      </c>
      <c r="E6" s="5"/>
      <c r="F6" s="6"/>
    </row>
    <row r="7" spans="1:8" s="54" customFormat="1" ht="12.75" x14ac:dyDescent="0.2">
      <c r="A7" s="52" t="s">
        <v>117</v>
      </c>
      <c r="B7" s="53">
        <v>2819620.94</v>
      </c>
      <c r="C7" s="59">
        <v>2985994.31</v>
      </c>
      <c r="E7" s="24"/>
      <c r="F7" s="27"/>
      <c r="G7" s="27"/>
      <c r="H7" s="63"/>
    </row>
    <row r="8" spans="1:8" s="54" customFormat="1" ht="25.5" x14ac:dyDescent="0.2">
      <c r="A8" s="52" t="s">
        <v>106</v>
      </c>
      <c r="B8" s="53">
        <v>727609</v>
      </c>
      <c r="C8" s="59">
        <v>748616.46</v>
      </c>
      <c r="E8" s="24"/>
      <c r="F8" s="24"/>
      <c r="G8" s="24"/>
      <c r="H8" s="63"/>
    </row>
    <row r="9" spans="1:8" s="54" customFormat="1" ht="12.75" x14ac:dyDescent="0.25">
      <c r="A9" s="52" t="s">
        <v>118</v>
      </c>
      <c r="B9" s="59">
        <v>2199558.52</v>
      </c>
      <c r="C9" s="59">
        <v>2214127.81</v>
      </c>
      <c r="E9" s="24"/>
      <c r="F9" s="27"/>
      <c r="G9" s="27"/>
    </row>
    <row r="10" spans="1:8" s="54" customFormat="1" ht="25.5" x14ac:dyDescent="0.2">
      <c r="A10" s="52" t="s">
        <v>113</v>
      </c>
      <c r="B10" s="53">
        <v>765449.92</v>
      </c>
      <c r="C10" s="59">
        <v>764268.32</v>
      </c>
      <c r="E10" s="24"/>
      <c r="F10" s="27"/>
      <c r="G10" s="27"/>
      <c r="H10" s="63"/>
    </row>
    <row r="11" spans="1:8" s="54" customFormat="1" ht="12.75" x14ac:dyDescent="0.2">
      <c r="A11" s="52" t="s">
        <v>104</v>
      </c>
      <c r="B11" s="53">
        <v>604751.81999999995</v>
      </c>
      <c r="C11" s="59">
        <v>606802.97</v>
      </c>
      <c r="E11" s="24"/>
      <c r="F11" s="27"/>
      <c r="G11" s="27"/>
      <c r="H11" s="63"/>
    </row>
    <row r="12" spans="1:8" s="54" customFormat="1" ht="12.75" x14ac:dyDescent="0.2">
      <c r="A12" s="52" t="s">
        <v>100</v>
      </c>
      <c r="B12" s="53">
        <v>117494.39</v>
      </c>
      <c r="C12" s="59">
        <v>118500.55</v>
      </c>
      <c r="E12" s="24"/>
      <c r="F12" s="27"/>
      <c r="G12" s="27"/>
      <c r="H12" s="63"/>
    </row>
    <row r="13" spans="1:8" s="54" customFormat="1" ht="12.75" x14ac:dyDescent="0.2">
      <c r="A13" s="52" t="s">
        <v>101</v>
      </c>
      <c r="B13" s="53">
        <v>138152.12</v>
      </c>
      <c r="C13" s="53">
        <v>132102.03</v>
      </c>
      <c r="E13" s="24"/>
      <c r="F13" s="24"/>
      <c r="G13" s="27"/>
      <c r="H13" s="63"/>
    </row>
    <row r="14" spans="1:8" s="54" customFormat="1" ht="12.75" x14ac:dyDescent="0.2">
      <c r="A14" s="52" t="s">
        <v>105</v>
      </c>
      <c r="B14" s="53">
        <v>1185484.3799999999</v>
      </c>
      <c r="C14" s="59">
        <v>1172730.74</v>
      </c>
      <c r="E14" s="24"/>
      <c r="F14" s="27"/>
      <c r="G14" s="27"/>
      <c r="H14" s="63"/>
    </row>
    <row r="15" spans="1:8" s="54" customFormat="1" ht="12.75" x14ac:dyDescent="0.25">
      <c r="A15" s="52" t="s">
        <v>119</v>
      </c>
      <c r="B15" s="59">
        <v>12000</v>
      </c>
      <c r="C15" s="59">
        <v>11000</v>
      </c>
      <c r="E15" s="24"/>
      <c r="F15" s="27"/>
      <c r="G15" s="27"/>
    </row>
    <row r="16" spans="1:8" s="54" customFormat="1" ht="12.75" x14ac:dyDescent="0.25">
      <c r="A16" s="52" t="s">
        <v>107</v>
      </c>
      <c r="B16" s="59">
        <v>1347494.23</v>
      </c>
      <c r="C16" s="59">
        <v>1346677.82</v>
      </c>
      <c r="E16" s="24"/>
      <c r="F16" s="27"/>
      <c r="G16" s="27"/>
    </row>
    <row r="17" spans="1:8" s="54" customFormat="1" ht="12.75" x14ac:dyDescent="0.25">
      <c r="A17" s="52" t="s">
        <v>120</v>
      </c>
      <c r="B17" s="75">
        <v>0</v>
      </c>
      <c r="C17" s="75">
        <v>0</v>
      </c>
      <c r="E17" s="24"/>
      <c r="F17" s="37"/>
      <c r="G17" s="37"/>
    </row>
    <row r="18" spans="1:8" s="54" customFormat="1" ht="12.75" x14ac:dyDescent="0.2">
      <c r="A18" s="52" t="s">
        <v>108</v>
      </c>
      <c r="B18" s="75">
        <v>0</v>
      </c>
      <c r="C18" s="59">
        <v>2951.97</v>
      </c>
      <c r="E18" s="24"/>
      <c r="F18" s="24"/>
      <c r="G18" s="27"/>
      <c r="H18" s="63"/>
    </row>
    <row r="19" spans="1:8" s="54" customFormat="1" ht="12.75" x14ac:dyDescent="0.25">
      <c r="A19" s="52" t="s">
        <v>303</v>
      </c>
      <c r="B19" s="59">
        <v>405793.75</v>
      </c>
      <c r="C19" s="59">
        <v>407308.39</v>
      </c>
      <c r="E19" s="24"/>
      <c r="F19" s="27"/>
      <c r="G19" s="27"/>
    </row>
    <row r="20" spans="1:8" s="54" customFormat="1" ht="12.75" x14ac:dyDescent="0.25">
      <c r="A20" s="52" t="s">
        <v>121</v>
      </c>
      <c r="B20" s="75">
        <v>0</v>
      </c>
      <c r="C20" s="59">
        <v>0</v>
      </c>
      <c r="E20" s="24"/>
      <c r="F20" s="24"/>
      <c r="G20" s="24"/>
    </row>
    <row r="21" spans="1:8" s="54" customFormat="1" ht="25.5" x14ac:dyDescent="0.25">
      <c r="A21" s="52" t="s">
        <v>109</v>
      </c>
      <c r="B21" s="53">
        <v>3711774.79</v>
      </c>
      <c r="C21" s="59">
        <v>3713566.28</v>
      </c>
      <c r="E21" s="24"/>
      <c r="F21" s="24"/>
      <c r="G21" s="24"/>
    </row>
    <row r="22" spans="1:8" s="54" customFormat="1" ht="25.5" x14ac:dyDescent="0.25">
      <c r="A22" s="52" t="s">
        <v>110</v>
      </c>
      <c r="B22" s="53">
        <v>1984930.11</v>
      </c>
      <c r="C22" s="59">
        <v>4842054.88</v>
      </c>
      <c r="E22" s="24"/>
      <c r="F22" s="24"/>
      <c r="G22" s="24"/>
    </row>
    <row r="23" spans="1:8" s="54" customFormat="1" ht="12.75" x14ac:dyDescent="0.25">
      <c r="A23" s="52" t="s">
        <v>111</v>
      </c>
      <c r="B23" s="59">
        <v>210802.26</v>
      </c>
      <c r="C23" s="59">
        <v>212438.7</v>
      </c>
      <c r="E23" s="24"/>
      <c r="F23" s="37"/>
      <c r="G23" s="37"/>
    </row>
    <row r="24" spans="1:8" s="54" customFormat="1" ht="12.75" x14ac:dyDescent="0.2">
      <c r="A24" s="52" t="s">
        <v>112</v>
      </c>
      <c r="B24" s="59">
        <v>285816.90999999997</v>
      </c>
      <c r="C24" s="59">
        <v>364643.97</v>
      </c>
      <c r="E24" s="24"/>
      <c r="F24" s="37"/>
      <c r="G24" s="37"/>
      <c r="H24" s="63"/>
    </row>
    <row r="25" spans="1:8" s="54" customFormat="1" ht="12.75" x14ac:dyDescent="0.2">
      <c r="A25" s="52" t="s">
        <v>313</v>
      </c>
      <c r="B25" s="53">
        <v>21069.9</v>
      </c>
      <c r="C25" s="59">
        <v>20984.880000000001</v>
      </c>
      <c r="E25" s="24"/>
      <c r="F25" s="64"/>
      <c r="G25" s="64"/>
      <c r="H25" s="63"/>
    </row>
    <row r="26" spans="1:8" s="54" customFormat="1" ht="12.75" x14ac:dyDescent="0.2">
      <c r="A26" s="52" t="s">
        <v>314</v>
      </c>
      <c r="B26" s="75">
        <v>0</v>
      </c>
      <c r="C26" s="75">
        <v>0</v>
      </c>
      <c r="E26" s="24"/>
      <c r="F26" s="65"/>
      <c r="G26" s="65"/>
      <c r="H26" s="63"/>
    </row>
    <row r="27" spans="1:8" x14ac:dyDescent="0.25">
      <c r="A27" s="9" t="s">
        <v>122</v>
      </c>
      <c r="B27" s="19">
        <v>16537803.039999999</v>
      </c>
      <c r="C27" s="19">
        <v>19664770.079999998</v>
      </c>
      <c r="E27" s="25"/>
      <c r="F27" s="38"/>
      <c r="G27" s="38"/>
    </row>
    <row r="28" spans="1:8" ht="15" x14ac:dyDescent="0.25">
      <c r="B28" s="10"/>
      <c r="C28" s="54"/>
    </row>
    <row r="29" spans="1:8" x14ac:dyDescent="0.25">
      <c r="A29" s="16" t="s">
        <v>103</v>
      </c>
      <c r="B29" s="17" t="s">
        <v>124</v>
      </c>
      <c r="C29" s="67"/>
    </row>
    <row r="30" spans="1:8" s="54" customFormat="1" ht="12.75" x14ac:dyDescent="0.2">
      <c r="A30" s="52" t="s">
        <v>117</v>
      </c>
      <c r="B30" s="53">
        <v>2820291.84</v>
      </c>
      <c r="C30" s="67"/>
      <c r="E30" s="24"/>
      <c r="F30" s="62"/>
      <c r="G30" s="63"/>
      <c r="H30" s="63"/>
    </row>
    <row r="31" spans="1:8" s="54" customFormat="1" ht="12.75" x14ac:dyDescent="0.2">
      <c r="A31" s="52" t="s">
        <v>125</v>
      </c>
      <c r="B31" s="53">
        <v>1151256</v>
      </c>
      <c r="E31" s="24"/>
      <c r="F31" s="27"/>
      <c r="G31" s="63"/>
      <c r="H31" s="63"/>
    </row>
    <row r="32" spans="1:8" s="54" customFormat="1" ht="25.5" x14ac:dyDescent="0.2">
      <c r="A32" s="52" t="s">
        <v>99</v>
      </c>
      <c r="B32" s="53">
        <v>765557.16</v>
      </c>
      <c r="E32" s="24"/>
      <c r="F32" s="37"/>
      <c r="G32" s="63"/>
      <c r="H32" s="63"/>
    </row>
    <row r="33" spans="1:8" s="54" customFormat="1" ht="12.75" x14ac:dyDescent="0.2">
      <c r="A33" s="52" t="s">
        <v>114</v>
      </c>
      <c r="B33" s="53">
        <v>604842</v>
      </c>
      <c r="E33" s="24"/>
      <c r="F33" s="37"/>
      <c r="G33" s="63"/>
      <c r="H33" s="63"/>
    </row>
    <row r="34" spans="1:8" s="54" customFormat="1" ht="12.75" x14ac:dyDescent="0.2">
      <c r="A34" s="52" t="s">
        <v>276</v>
      </c>
      <c r="B34" s="53">
        <v>117512.16</v>
      </c>
      <c r="E34" s="24"/>
      <c r="F34" s="37"/>
      <c r="G34" s="63"/>
      <c r="H34" s="63"/>
    </row>
    <row r="35" spans="1:8" s="54" customFormat="1" ht="12.75" x14ac:dyDescent="0.2">
      <c r="A35" s="52" t="s">
        <v>277</v>
      </c>
      <c r="B35" s="59">
        <v>185049.60000000001</v>
      </c>
      <c r="E35" s="24"/>
      <c r="F35" s="24"/>
      <c r="G35" s="63"/>
      <c r="H35" s="63"/>
    </row>
    <row r="36" spans="1:8" s="54" customFormat="1" ht="12.75" x14ac:dyDescent="0.2">
      <c r="A36" s="52" t="s">
        <v>278</v>
      </c>
      <c r="B36" s="53">
        <v>1114018.73</v>
      </c>
      <c r="E36" s="24"/>
      <c r="F36" s="27"/>
      <c r="G36" s="63"/>
      <c r="H36" s="63"/>
    </row>
    <row r="37" spans="1:8" s="54" customFormat="1" ht="12.75" x14ac:dyDescent="0.2">
      <c r="A37" s="52" t="s">
        <v>102</v>
      </c>
      <c r="B37" s="53">
        <v>0</v>
      </c>
      <c r="E37" s="24"/>
      <c r="F37" s="27"/>
      <c r="G37" s="63"/>
      <c r="H37" s="63"/>
    </row>
    <row r="38" spans="1:8" s="54" customFormat="1" ht="12.75" x14ac:dyDescent="0.2">
      <c r="A38" s="52" t="s">
        <v>279</v>
      </c>
      <c r="B38" s="53">
        <v>1353117.96</v>
      </c>
      <c r="E38" s="24"/>
      <c r="F38" s="37"/>
      <c r="G38" s="63"/>
      <c r="H38" s="63"/>
    </row>
    <row r="39" spans="1:8" s="54" customFormat="1" ht="12.75" x14ac:dyDescent="0.2">
      <c r="A39" s="52" t="s">
        <v>280</v>
      </c>
      <c r="B39" s="75">
        <v>0</v>
      </c>
      <c r="E39" s="24"/>
      <c r="F39" s="24"/>
      <c r="G39" s="63"/>
      <c r="H39" s="63"/>
    </row>
    <row r="40" spans="1:8" s="54" customFormat="1" ht="12.75" x14ac:dyDescent="0.2">
      <c r="A40" s="56" t="s">
        <v>281</v>
      </c>
      <c r="B40" s="75">
        <v>0</v>
      </c>
      <c r="E40" s="24"/>
      <c r="F40" s="24"/>
      <c r="G40" s="63"/>
      <c r="H40" s="63"/>
    </row>
    <row r="41" spans="1:8" s="54" customFormat="1" ht="12.75" x14ac:dyDescent="0.2">
      <c r="A41" s="52" t="s">
        <v>302</v>
      </c>
      <c r="B41" s="53">
        <v>409373.08</v>
      </c>
      <c r="E41" s="24"/>
      <c r="F41" s="24"/>
      <c r="G41" s="63"/>
      <c r="H41" s="63"/>
    </row>
    <row r="42" spans="1:8" s="54" customFormat="1" ht="25.5" x14ac:dyDescent="0.2">
      <c r="A42" s="52" t="s">
        <v>304</v>
      </c>
      <c r="B42" s="53">
        <v>3825053.01</v>
      </c>
      <c r="E42" s="24"/>
      <c r="F42" s="24"/>
      <c r="G42" s="63"/>
      <c r="H42" s="63"/>
    </row>
    <row r="43" spans="1:8" s="54" customFormat="1" ht="12.75" x14ac:dyDescent="0.25">
      <c r="A43" s="58" t="s">
        <v>115</v>
      </c>
      <c r="B43" s="55">
        <v>153394.69</v>
      </c>
      <c r="E43" s="24"/>
      <c r="F43" s="24"/>
    </row>
    <row r="44" spans="1:8" s="54" customFormat="1" ht="12.75" x14ac:dyDescent="0.2">
      <c r="A44" s="58" t="s">
        <v>127</v>
      </c>
      <c r="B44" s="55">
        <v>248280.22999999998</v>
      </c>
      <c r="F44" s="64"/>
      <c r="H44" s="63"/>
    </row>
    <row r="45" spans="1:8" s="54" customFormat="1" ht="12.75" x14ac:dyDescent="0.2">
      <c r="A45" s="52" t="s">
        <v>305</v>
      </c>
      <c r="B45" s="53">
        <v>2148599.77</v>
      </c>
      <c r="E45" s="24"/>
      <c r="F45" s="24"/>
      <c r="H45" s="63"/>
    </row>
    <row r="46" spans="1:8" s="54" customFormat="1" ht="12.75" x14ac:dyDescent="0.2">
      <c r="A46" s="58" t="s">
        <v>306</v>
      </c>
      <c r="B46" s="55">
        <v>183211.02</v>
      </c>
      <c r="F46" s="24"/>
      <c r="H46" s="63"/>
    </row>
    <row r="47" spans="1:8" s="54" customFormat="1" ht="12.75" x14ac:dyDescent="0.2">
      <c r="A47" s="52" t="s">
        <v>307</v>
      </c>
      <c r="B47" s="53">
        <v>222691.8</v>
      </c>
      <c r="E47" s="24"/>
      <c r="F47" s="24"/>
      <c r="G47" s="63"/>
      <c r="H47" s="63"/>
    </row>
    <row r="48" spans="1:8" s="54" customFormat="1" ht="12.75" x14ac:dyDescent="0.2">
      <c r="A48" s="56" t="s">
        <v>308</v>
      </c>
      <c r="B48" s="57">
        <v>0</v>
      </c>
      <c r="E48" s="24"/>
      <c r="F48" s="24"/>
      <c r="G48" s="63"/>
      <c r="H48" s="63"/>
    </row>
    <row r="49" spans="1:8" s="54" customFormat="1" ht="12.75" x14ac:dyDescent="0.2">
      <c r="A49" s="52" t="s">
        <v>309</v>
      </c>
      <c r="B49" s="53">
        <v>0</v>
      </c>
      <c r="E49" s="24"/>
      <c r="F49" s="24"/>
      <c r="H49" s="63"/>
    </row>
    <row r="50" spans="1:8" s="54" customFormat="1" ht="12.75" x14ac:dyDescent="0.2">
      <c r="A50" s="56" t="s">
        <v>310</v>
      </c>
      <c r="B50" s="75">
        <v>0</v>
      </c>
      <c r="E50" s="24"/>
      <c r="F50" s="65"/>
      <c r="G50" s="63"/>
      <c r="H50" s="63"/>
    </row>
    <row r="51" spans="1:8" s="54" customFormat="1" ht="25.5" x14ac:dyDescent="0.2">
      <c r="A51" s="52" t="s">
        <v>311</v>
      </c>
      <c r="B51" s="75">
        <v>0</v>
      </c>
      <c r="E51" s="24"/>
      <c r="F51" s="24"/>
      <c r="G51" s="63"/>
      <c r="H51" s="63"/>
    </row>
    <row r="52" spans="1:8" x14ac:dyDescent="0.25">
      <c r="A52" s="9" t="s">
        <v>126</v>
      </c>
      <c r="B52" s="18">
        <v>14717363.109999999</v>
      </c>
      <c r="E52" s="31"/>
      <c r="F52" s="39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v>4947406.9699999988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9">
    <pageSetUpPr fitToPage="1"/>
  </sheetPr>
  <dimension ref="A1:H54"/>
  <sheetViews>
    <sheetView zoomScaleNormal="100" workbookViewId="0">
      <pane ySplit="3" topLeftCell="A43" activePane="bottomLeft" state="frozen"/>
      <selection activeCell="B38" sqref="B38"/>
      <selection pane="bottomLeft" activeCell="B38" sqref="B38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7" t="s">
        <v>312</v>
      </c>
      <c r="B1" s="157"/>
      <c r="C1" s="157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161" t="s">
        <v>74</v>
      </c>
      <c r="B3" s="161"/>
      <c r="C3" s="161"/>
      <c r="D3" s="15"/>
      <c r="E3" s="1" t="s">
        <v>91</v>
      </c>
      <c r="F3" s="12"/>
    </row>
    <row r="4" spans="1:8" ht="6" customHeight="1" x14ac:dyDescent="0.25"/>
    <row r="5" spans="1:8" x14ac:dyDescent="0.25">
      <c r="A5" s="155" t="s">
        <v>103</v>
      </c>
      <c r="B5" s="159" t="s">
        <v>123</v>
      </c>
      <c r="C5" s="160"/>
      <c r="E5" s="5"/>
      <c r="F5" s="6"/>
    </row>
    <row r="6" spans="1:8" x14ac:dyDescent="0.25">
      <c r="A6" s="156"/>
      <c r="B6" s="16" t="s">
        <v>97</v>
      </c>
      <c r="C6" s="16" t="s">
        <v>98</v>
      </c>
      <c r="E6" s="5"/>
      <c r="F6" s="6"/>
    </row>
    <row r="7" spans="1:8" s="54" customFormat="1" ht="12.75" x14ac:dyDescent="0.2">
      <c r="A7" s="52" t="s">
        <v>117</v>
      </c>
      <c r="B7" s="53">
        <v>4298246.8600000003</v>
      </c>
      <c r="C7" s="59">
        <v>4569585.93</v>
      </c>
      <c r="E7" s="24"/>
      <c r="F7" s="27"/>
      <c r="G7" s="27"/>
      <c r="H7" s="63"/>
    </row>
    <row r="8" spans="1:8" s="54" customFormat="1" ht="25.5" x14ac:dyDescent="0.2">
      <c r="A8" s="52" t="s">
        <v>106</v>
      </c>
      <c r="B8" s="53">
        <v>1109174.3</v>
      </c>
      <c r="C8" s="59">
        <v>1131911.97</v>
      </c>
      <c r="E8" s="24"/>
      <c r="F8" s="24"/>
      <c r="G8" s="24"/>
      <c r="H8" s="63"/>
    </row>
    <row r="9" spans="1:8" s="54" customFormat="1" ht="12.75" x14ac:dyDescent="0.25">
      <c r="A9" s="52" t="s">
        <v>118</v>
      </c>
      <c r="B9" s="59">
        <v>3352739.68</v>
      </c>
      <c r="C9" s="59">
        <v>3415158.26</v>
      </c>
      <c r="E9" s="24"/>
      <c r="F9" s="27"/>
      <c r="G9" s="27"/>
    </row>
    <row r="10" spans="1:8" s="54" customFormat="1" ht="25.5" x14ac:dyDescent="0.2">
      <c r="A10" s="52" t="s">
        <v>113</v>
      </c>
      <c r="B10" s="53">
        <v>1166744.4099999999</v>
      </c>
      <c r="C10" s="59">
        <v>1178849.6100000001</v>
      </c>
      <c r="E10" s="24"/>
      <c r="F10" s="27"/>
      <c r="G10" s="27"/>
      <c r="H10" s="63"/>
    </row>
    <row r="11" spans="1:8" s="54" customFormat="1" ht="12.75" x14ac:dyDescent="0.2">
      <c r="A11" s="52" t="s">
        <v>104</v>
      </c>
      <c r="B11" s="53">
        <v>921805.2</v>
      </c>
      <c r="C11" s="59">
        <v>935392.11</v>
      </c>
      <c r="E11" s="24"/>
      <c r="F11" s="27"/>
      <c r="G11" s="27"/>
      <c r="H11" s="63"/>
    </row>
    <row r="12" spans="1:8" s="54" customFormat="1" ht="12.75" x14ac:dyDescent="0.2">
      <c r="A12" s="52" t="s">
        <v>100</v>
      </c>
      <c r="B12" s="53">
        <v>152325.48000000001</v>
      </c>
      <c r="C12" s="59">
        <v>155856.14000000001</v>
      </c>
      <c r="E12" s="24"/>
      <c r="F12" s="27"/>
      <c r="G12" s="27"/>
      <c r="H12" s="63"/>
    </row>
    <row r="13" spans="1:8" s="54" customFormat="1" ht="12.75" x14ac:dyDescent="0.2">
      <c r="A13" s="52" t="s">
        <v>101</v>
      </c>
      <c r="B13" s="53">
        <v>210698.52</v>
      </c>
      <c r="C13" s="59">
        <v>209085.77</v>
      </c>
      <c r="E13" s="24"/>
      <c r="F13" s="24"/>
      <c r="G13" s="27"/>
      <c r="H13" s="63"/>
    </row>
    <row r="14" spans="1:8" s="54" customFormat="1" ht="12.75" x14ac:dyDescent="0.2">
      <c r="A14" s="52" t="s">
        <v>105</v>
      </c>
      <c r="B14" s="53">
        <v>2318543.69</v>
      </c>
      <c r="C14" s="59">
        <v>2331860.15</v>
      </c>
      <c r="E14" s="24"/>
      <c r="F14" s="27"/>
      <c r="G14" s="27"/>
      <c r="H14" s="63"/>
    </row>
    <row r="15" spans="1:8" s="54" customFormat="1" ht="12.75" x14ac:dyDescent="0.25">
      <c r="A15" s="52" t="s">
        <v>119</v>
      </c>
      <c r="B15" s="59">
        <v>158400</v>
      </c>
      <c r="C15" s="59">
        <v>163395</v>
      </c>
      <c r="E15" s="24"/>
      <c r="F15" s="27"/>
      <c r="G15" s="27"/>
    </row>
    <row r="16" spans="1:8" s="54" customFormat="1" ht="12.75" x14ac:dyDescent="0.25">
      <c r="A16" s="52" t="s">
        <v>107</v>
      </c>
      <c r="B16" s="59">
        <v>2062234.9</v>
      </c>
      <c r="C16" s="59">
        <v>2079658.63</v>
      </c>
      <c r="E16" s="24"/>
      <c r="F16" s="27"/>
      <c r="G16" s="27"/>
    </row>
    <row r="17" spans="1:8" s="54" customFormat="1" ht="12.75" x14ac:dyDescent="0.25">
      <c r="A17" s="52" t="s">
        <v>120</v>
      </c>
      <c r="B17" s="75">
        <v>0</v>
      </c>
      <c r="C17" s="75">
        <v>0</v>
      </c>
      <c r="E17" s="24"/>
      <c r="F17" s="37"/>
      <c r="G17" s="37"/>
    </row>
    <row r="18" spans="1:8" s="54" customFormat="1" ht="12.75" x14ac:dyDescent="0.2">
      <c r="A18" s="52" t="s">
        <v>108</v>
      </c>
      <c r="B18" s="75">
        <v>0</v>
      </c>
      <c r="C18" s="75">
        <v>0</v>
      </c>
      <c r="E18" s="24"/>
      <c r="F18" s="24"/>
      <c r="G18" s="24"/>
      <c r="H18" s="63"/>
    </row>
    <row r="19" spans="1:8" s="54" customFormat="1" ht="12.75" x14ac:dyDescent="0.25">
      <c r="A19" s="52" t="s">
        <v>303</v>
      </c>
      <c r="B19" s="59">
        <v>678958.2</v>
      </c>
      <c r="C19" s="59">
        <v>697804.22</v>
      </c>
      <c r="E19" s="24"/>
      <c r="F19" s="27"/>
      <c r="G19" s="27"/>
    </row>
    <row r="20" spans="1:8" s="54" customFormat="1" ht="12.75" x14ac:dyDescent="0.25">
      <c r="A20" s="52" t="s">
        <v>121</v>
      </c>
      <c r="B20" s="75">
        <v>0</v>
      </c>
      <c r="C20" s="59">
        <v>0</v>
      </c>
      <c r="E20" s="24"/>
      <c r="F20" s="24"/>
      <c r="G20" s="24"/>
    </row>
    <row r="21" spans="1:8" s="54" customFormat="1" ht="25.5" x14ac:dyDescent="0.25">
      <c r="A21" s="52" t="s">
        <v>109</v>
      </c>
      <c r="B21" s="53">
        <v>5454291.0700000003</v>
      </c>
      <c r="C21" s="59">
        <v>5665395.0599999996</v>
      </c>
      <c r="E21" s="24"/>
      <c r="F21" s="24"/>
      <c r="G21" s="24"/>
    </row>
    <row r="22" spans="1:8" s="54" customFormat="1" ht="25.5" x14ac:dyDescent="0.25">
      <c r="A22" s="52" t="s">
        <v>110</v>
      </c>
      <c r="B22" s="53">
        <v>3169967.74</v>
      </c>
      <c r="C22" s="59">
        <v>7694020.2800000003</v>
      </c>
      <c r="E22" s="24"/>
      <c r="F22" s="24"/>
      <c r="G22" s="24"/>
    </row>
    <row r="23" spans="1:8" s="54" customFormat="1" ht="12.75" x14ac:dyDescent="0.25">
      <c r="A23" s="52" t="s">
        <v>111</v>
      </c>
      <c r="B23" s="59">
        <v>321322.73</v>
      </c>
      <c r="C23" s="59">
        <v>328251.03999999998</v>
      </c>
      <c r="E23" s="24"/>
      <c r="F23" s="37"/>
      <c r="G23" s="37"/>
    </row>
    <row r="24" spans="1:8" s="54" customFormat="1" ht="12.75" x14ac:dyDescent="0.2">
      <c r="A24" s="52" t="s">
        <v>112</v>
      </c>
      <c r="B24" s="59">
        <v>309388.37</v>
      </c>
      <c r="C24" s="59">
        <v>513086.74</v>
      </c>
      <c r="E24" s="24"/>
      <c r="F24" s="37"/>
      <c r="G24" s="37"/>
      <c r="H24" s="63"/>
    </row>
    <row r="25" spans="1:8" s="54" customFormat="1" ht="12.75" x14ac:dyDescent="0.2">
      <c r="A25" s="52" t="s">
        <v>313</v>
      </c>
      <c r="B25" s="53">
        <v>29152.77</v>
      </c>
      <c r="C25" s="59">
        <v>29152.77</v>
      </c>
      <c r="E25" s="24"/>
      <c r="F25" s="64"/>
      <c r="G25" s="64"/>
      <c r="H25" s="63"/>
    </row>
    <row r="26" spans="1:8" s="54" customFormat="1" ht="12.75" x14ac:dyDescent="0.2">
      <c r="A26" s="52" t="s">
        <v>314</v>
      </c>
      <c r="B26" s="75">
        <v>0</v>
      </c>
      <c r="C26" s="75">
        <v>0</v>
      </c>
      <c r="E26" s="24"/>
      <c r="F26" s="65"/>
      <c r="G26" s="65"/>
      <c r="H26" s="63"/>
    </row>
    <row r="27" spans="1:8" x14ac:dyDescent="0.25">
      <c r="A27" s="9" t="s">
        <v>122</v>
      </c>
      <c r="B27" s="19">
        <v>25713993.919999998</v>
      </c>
      <c r="C27" s="19">
        <v>31098463.679999996</v>
      </c>
      <c r="E27" s="25"/>
      <c r="F27" s="38"/>
      <c r="G27" s="38"/>
    </row>
    <row r="28" spans="1:8" ht="15" x14ac:dyDescent="0.25">
      <c r="B28" s="10"/>
      <c r="C28" s="54"/>
    </row>
    <row r="29" spans="1:8" x14ac:dyDescent="0.25">
      <c r="A29" s="16" t="s">
        <v>103</v>
      </c>
      <c r="B29" s="17" t="s">
        <v>124</v>
      </c>
      <c r="C29" s="67"/>
    </row>
    <row r="30" spans="1:8" s="54" customFormat="1" ht="12.75" x14ac:dyDescent="0.2">
      <c r="A30" s="52" t="s">
        <v>117</v>
      </c>
      <c r="B30" s="53">
        <v>4298296.32</v>
      </c>
      <c r="C30" s="67"/>
      <c r="E30" s="24"/>
      <c r="F30" s="62"/>
      <c r="G30" s="63"/>
      <c r="H30" s="63"/>
    </row>
    <row r="31" spans="1:8" s="54" customFormat="1" ht="12.75" x14ac:dyDescent="0.2">
      <c r="A31" s="52" t="s">
        <v>125</v>
      </c>
      <c r="B31" s="53">
        <v>2272834</v>
      </c>
      <c r="E31" s="24"/>
      <c r="F31" s="27"/>
      <c r="G31" s="63"/>
      <c r="H31" s="63"/>
    </row>
    <row r="32" spans="1:8" s="54" customFormat="1" ht="25.5" x14ac:dyDescent="0.2">
      <c r="A32" s="52" t="s">
        <v>99</v>
      </c>
      <c r="B32" s="53">
        <v>1166755.68</v>
      </c>
      <c r="E32" s="24"/>
      <c r="F32" s="37"/>
      <c r="G32" s="63"/>
      <c r="H32" s="63"/>
    </row>
    <row r="33" spans="1:8" s="54" customFormat="1" ht="12.75" x14ac:dyDescent="0.2">
      <c r="A33" s="52" t="s">
        <v>114</v>
      </c>
      <c r="B33" s="53">
        <v>921816</v>
      </c>
      <c r="E33" s="24"/>
      <c r="F33" s="37"/>
      <c r="G33" s="63"/>
      <c r="H33" s="63"/>
    </row>
    <row r="34" spans="1:8" s="54" customFormat="1" ht="12.75" x14ac:dyDescent="0.2">
      <c r="A34" s="52" t="s">
        <v>276</v>
      </c>
      <c r="B34" s="53">
        <v>152042.76</v>
      </c>
      <c r="E34" s="24"/>
      <c r="F34" s="37"/>
      <c r="G34" s="63"/>
      <c r="H34" s="63"/>
    </row>
    <row r="35" spans="1:8" s="54" customFormat="1" ht="12.75" x14ac:dyDescent="0.2">
      <c r="A35" s="52" t="s">
        <v>277</v>
      </c>
      <c r="B35" s="53">
        <v>246762.9</v>
      </c>
      <c r="E35" s="24"/>
      <c r="F35" s="24"/>
      <c r="G35" s="63"/>
      <c r="H35" s="63"/>
    </row>
    <row r="36" spans="1:8" s="54" customFormat="1" ht="12.75" x14ac:dyDescent="0.2">
      <c r="A36" s="52" t="s">
        <v>278</v>
      </c>
      <c r="B36" s="53">
        <v>2176686.37</v>
      </c>
      <c r="E36" s="24"/>
      <c r="F36" s="27"/>
      <c r="G36" s="63"/>
      <c r="H36" s="63"/>
    </row>
    <row r="37" spans="1:8" s="54" customFormat="1" ht="12.75" x14ac:dyDescent="0.2">
      <c r="A37" s="52" t="s">
        <v>102</v>
      </c>
      <c r="B37" s="53">
        <v>0</v>
      </c>
      <c r="E37" s="24"/>
      <c r="F37" s="27"/>
      <c r="G37" s="63"/>
      <c r="H37" s="63"/>
    </row>
    <row r="38" spans="1:8" s="54" customFormat="1" ht="12.75" x14ac:dyDescent="0.2">
      <c r="A38" s="52" t="s">
        <v>279</v>
      </c>
      <c r="B38" s="53">
        <v>2062234.08</v>
      </c>
      <c r="E38" s="24"/>
      <c r="F38" s="37"/>
      <c r="G38" s="63"/>
      <c r="H38" s="63"/>
    </row>
    <row r="39" spans="1:8" s="54" customFormat="1" ht="12.75" x14ac:dyDescent="0.2">
      <c r="A39" s="52" t="s">
        <v>280</v>
      </c>
      <c r="B39" s="75">
        <v>0</v>
      </c>
      <c r="E39" s="24"/>
      <c r="F39" s="24"/>
      <c r="G39" s="63"/>
      <c r="H39" s="63"/>
    </row>
    <row r="40" spans="1:8" s="54" customFormat="1" ht="12.75" x14ac:dyDescent="0.2">
      <c r="A40" s="56" t="s">
        <v>281</v>
      </c>
      <c r="B40" s="75">
        <v>0</v>
      </c>
      <c r="E40" s="24"/>
      <c r="F40" s="24"/>
      <c r="G40" s="63"/>
      <c r="H40" s="63"/>
    </row>
    <row r="41" spans="1:8" s="54" customFormat="1" ht="12.75" x14ac:dyDescent="0.2">
      <c r="A41" s="52" t="s">
        <v>302</v>
      </c>
      <c r="B41" s="53">
        <v>676202.77</v>
      </c>
      <c r="E41" s="24"/>
      <c r="F41" s="24"/>
      <c r="G41" s="63"/>
      <c r="H41" s="63"/>
    </row>
    <row r="42" spans="1:8" s="54" customFormat="1" ht="25.5" x14ac:dyDescent="0.2">
      <c r="A42" s="52" t="s">
        <v>304</v>
      </c>
      <c r="B42" s="53">
        <v>5466721.8799999999</v>
      </c>
      <c r="E42" s="24"/>
      <c r="F42" s="24"/>
      <c r="G42" s="63"/>
      <c r="H42" s="63"/>
    </row>
    <row r="43" spans="1:8" s="54" customFormat="1" ht="12.75" x14ac:dyDescent="0.25">
      <c r="A43" s="58" t="s">
        <v>115</v>
      </c>
      <c r="B43" s="55">
        <v>233711.26</v>
      </c>
      <c r="E43" s="24"/>
      <c r="F43" s="24"/>
    </row>
    <row r="44" spans="1:8" s="54" customFormat="1" ht="12.75" x14ac:dyDescent="0.2">
      <c r="A44" s="58" t="s">
        <v>127</v>
      </c>
      <c r="B44" s="55">
        <v>378209.94</v>
      </c>
      <c r="F44" s="64"/>
      <c r="H44" s="63"/>
    </row>
    <row r="45" spans="1:8" s="54" customFormat="1" ht="12.75" x14ac:dyDescent="0.2">
      <c r="A45" s="52" t="s">
        <v>305</v>
      </c>
      <c r="B45" s="53">
        <v>3417170.77</v>
      </c>
      <c r="E45" s="24"/>
      <c r="F45" s="24"/>
      <c r="H45" s="63"/>
    </row>
    <row r="46" spans="1:8" s="54" customFormat="1" ht="12.75" x14ac:dyDescent="0.2">
      <c r="A46" s="58" t="s">
        <v>306</v>
      </c>
      <c r="B46" s="55">
        <v>331542.32</v>
      </c>
      <c r="F46" s="24"/>
      <c r="H46" s="63"/>
    </row>
    <row r="47" spans="1:8" s="54" customFormat="1" ht="12.75" x14ac:dyDescent="0.2">
      <c r="A47" s="52" t="s">
        <v>307</v>
      </c>
      <c r="B47" s="53">
        <v>237014.39999999999</v>
      </c>
      <c r="E47" s="24"/>
      <c r="F47" s="24"/>
      <c r="G47" s="63"/>
      <c r="H47" s="63"/>
    </row>
    <row r="48" spans="1:8" s="54" customFormat="1" ht="12.75" x14ac:dyDescent="0.2">
      <c r="A48" s="56" t="s">
        <v>308</v>
      </c>
      <c r="B48" s="57">
        <v>0</v>
      </c>
      <c r="E48" s="24"/>
      <c r="F48" s="24"/>
      <c r="G48" s="63"/>
      <c r="H48" s="63"/>
    </row>
    <row r="49" spans="1:8" s="54" customFormat="1" ht="12.75" x14ac:dyDescent="0.2">
      <c r="A49" s="52" t="s">
        <v>309</v>
      </c>
      <c r="B49" s="53">
        <v>1669.9</v>
      </c>
      <c r="E49" s="24"/>
      <c r="F49" s="27"/>
      <c r="H49" s="63"/>
    </row>
    <row r="50" spans="1:8" s="54" customFormat="1" ht="12.75" x14ac:dyDescent="0.2">
      <c r="A50" s="56" t="s">
        <v>310</v>
      </c>
      <c r="B50" s="75">
        <v>0</v>
      </c>
      <c r="E50" s="24"/>
      <c r="F50" s="65"/>
      <c r="G50" s="63"/>
      <c r="H50" s="63"/>
    </row>
    <row r="51" spans="1:8" s="54" customFormat="1" ht="25.5" x14ac:dyDescent="0.2">
      <c r="A51" s="52" t="s">
        <v>311</v>
      </c>
      <c r="B51" s="75">
        <v>0</v>
      </c>
      <c r="E51" s="24"/>
      <c r="F51" s="24"/>
      <c r="G51" s="63"/>
      <c r="H51" s="63"/>
    </row>
    <row r="52" spans="1:8" x14ac:dyDescent="0.25">
      <c r="A52" s="9" t="s">
        <v>126</v>
      </c>
      <c r="B52" s="18">
        <v>23096207.829999998</v>
      </c>
      <c r="E52" s="31"/>
      <c r="F52" s="39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v>8002255.8499999978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0">
    <pageSetUpPr fitToPage="1"/>
  </sheetPr>
  <dimension ref="A1:H54"/>
  <sheetViews>
    <sheetView zoomScaleNormal="100" workbookViewId="0">
      <pane ySplit="3" topLeftCell="A37" activePane="bottomLeft" state="frozen"/>
      <selection activeCell="B38" sqref="B38"/>
      <selection pane="bottomLeft" activeCell="B38" sqref="B38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7" t="s">
        <v>312</v>
      </c>
      <c r="B1" s="157"/>
      <c r="C1" s="157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161" t="s">
        <v>75</v>
      </c>
      <c r="B3" s="161"/>
      <c r="C3" s="161"/>
      <c r="D3" s="15"/>
      <c r="E3" s="1" t="s">
        <v>91</v>
      </c>
      <c r="F3" s="12"/>
    </row>
    <row r="4" spans="1:8" ht="6" customHeight="1" x14ac:dyDescent="0.25"/>
    <row r="5" spans="1:8" x14ac:dyDescent="0.25">
      <c r="A5" s="155" t="s">
        <v>103</v>
      </c>
      <c r="B5" s="159" t="s">
        <v>123</v>
      </c>
      <c r="C5" s="160"/>
      <c r="E5" s="5"/>
      <c r="F5" s="6"/>
    </row>
    <row r="6" spans="1:8" x14ac:dyDescent="0.25">
      <c r="A6" s="156"/>
      <c r="B6" s="16" t="s">
        <v>97</v>
      </c>
      <c r="C6" s="16" t="s">
        <v>98</v>
      </c>
      <c r="E6" s="5"/>
      <c r="F6" s="6"/>
    </row>
    <row r="7" spans="1:8" s="54" customFormat="1" ht="12.75" x14ac:dyDescent="0.2">
      <c r="A7" s="52" t="s">
        <v>117</v>
      </c>
      <c r="B7" s="53">
        <v>756035.98</v>
      </c>
      <c r="C7" s="59">
        <v>843611.57</v>
      </c>
      <c r="E7" s="24"/>
      <c r="F7" s="27"/>
      <c r="G7" s="27"/>
      <c r="H7" s="63"/>
    </row>
    <row r="8" spans="1:8" s="54" customFormat="1" ht="25.5" x14ac:dyDescent="0.2">
      <c r="A8" s="52" t="s">
        <v>106</v>
      </c>
      <c r="B8" s="53">
        <v>85594.05</v>
      </c>
      <c r="C8" s="59">
        <v>88531.7</v>
      </c>
      <c r="E8" s="24"/>
      <c r="F8" s="24"/>
      <c r="G8" s="24"/>
      <c r="H8" s="63"/>
    </row>
    <row r="9" spans="1:8" s="54" customFormat="1" ht="12.75" x14ac:dyDescent="0.25">
      <c r="A9" s="52" t="s">
        <v>118</v>
      </c>
      <c r="B9" s="59">
        <v>589730.71</v>
      </c>
      <c r="C9" s="59">
        <v>600579.37</v>
      </c>
      <c r="E9" s="24"/>
      <c r="F9" s="27"/>
      <c r="G9" s="27"/>
    </row>
    <row r="10" spans="1:8" s="54" customFormat="1" ht="25.5" x14ac:dyDescent="0.2">
      <c r="A10" s="52" t="s">
        <v>113</v>
      </c>
      <c r="B10" s="53">
        <v>205208.35</v>
      </c>
      <c r="C10" s="59">
        <v>205209.38</v>
      </c>
      <c r="E10" s="24"/>
      <c r="F10" s="27"/>
      <c r="G10" s="27"/>
      <c r="H10" s="63"/>
    </row>
    <row r="11" spans="1:8" s="54" customFormat="1" ht="12.75" x14ac:dyDescent="0.2">
      <c r="A11" s="52" t="s">
        <v>104</v>
      </c>
      <c r="B11" s="53">
        <v>162140.62</v>
      </c>
      <c r="C11" s="59">
        <v>163746.19</v>
      </c>
      <c r="E11" s="24"/>
      <c r="F11" s="27"/>
      <c r="G11" s="27"/>
      <c r="H11" s="63"/>
    </row>
    <row r="12" spans="1:8" s="54" customFormat="1" ht="12.75" x14ac:dyDescent="0.2">
      <c r="A12" s="52" t="s">
        <v>100</v>
      </c>
      <c r="B12" s="53">
        <v>31502.05</v>
      </c>
      <c r="C12" s="59">
        <v>32581.01</v>
      </c>
      <c r="E12" s="24"/>
      <c r="F12" s="27"/>
      <c r="G12" s="27"/>
      <c r="H12" s="63"/>
    </row>
    <row r="13" spans="1:8" s="54" customFormat="1" ht="12.75" x14ac:dyDescent="0.2">
      <c r="A13" s="52" t="s">
        <v>101</v>
      </c>
      <c r="B13" s="75">
        <v>0</v>
      </c>
      <c r="C13" s="59">
        <v>1058.8599999999999</v>
      </c>
      <c r="E13" s="24"/>
      <c r="F13" s="24"/>
      <c r="G13" s="24"/>
      <c r="H13" s="63"/>
    </row>
    <row r="14" spans="1:8" s="54" customFormat="1" ht="12.75" x14ac:dyDescent="0.2">
      <c r="A14" s="52" t="s">
        <v>105</v>
      </c>
      <c r="B14" s="53">
        <v>353650.36</v>
      </c>
      <c r="C14" s="59">
        <v>349113.97</v>
      </c>
      <c r="E14" s="24"/>
      <c r="F14" s="27"/>
      <c r="G14" s="27"/>
      <c r="H14" s="63"/>
    </row>
    <row r="15" spans="1:8" s="54" customFormat="1" ht="12.75" x14ac:dyDescent="0.25">
      <c r="A15" s="52" t="s">
        <v>119</v>
      </c>
      <c r="B15" s="59">
        <v>0</v>
      </c>
      <c r="C15" s="59">
        <v>0</v>
      </c>
      <c r="E15" s="24"/>
      <c r="F15" s="27"/>
      <c r="G15" s="27"/>
    </row>
    <row r="16" spans="1:8" s="54" customFormat="1" ht="12.75" x14ac:dyDescent="0.25">
      <c r="A16" s="52" t="s">
        <v>107</v>
      </c>
      <c r="B16" s="59">
        <v>362731.81</v>
      </c>
      <c r="C16" s="59">
        <v>361702.71</v>
      </c>
      <c r="E16" s="24"/>
      <c r="F16" s="27"/>
      <c r="G16" s="27"/>
    </row>
    <row r="17" spans="1:8" s="54" customFormat="1" ht="12.75" x14ac:dyDescent="0.25">
      <c r="A17" s="52" t="s">
        <v>120</v>
      </c>
      <c r="B17" s="75">
        <v>0</v>
      </c>
      <c r="C17" s="75">
        <v>0</v>
      </c>
      <c r="E17" s="24"/>
      <c r="F17" s="37"/>
      <c r="G17" s="37"/>
    </row>
    <row r="18" spans="1:8" s="54" customFormat="1" ht="12.75" x14ac:dyDescent="0.2">
      <c r="A18" s="52" t="s">
        <v>108</v>
      </c>
      <c r="B18" s="75">
        <v>0</v>
      </c>
      <c r="C18" s="75">
        <v>0</v>
      </c>
      <c r="E18" s="24"/>
      <c r="F18" s="24"/>
      <c r="G18" s="24"/>
      <c r="H18" s="63"/>
    </row>
    <row r="19" spans="1:8" s="54" customFormat="1" ht="12.75" x14ac:dyDescent="0.25">
      <c r="A19" s="52" t="s">
        <v>303</v>
      </c>
      <c r="B19" s="59">
        <v>165974.79</v>
      </c>
      <c r="C19" s="59">
        <v>166534.29999999999</v>
      </c>
      <c r="E19" s="24"/>
      <c r="F19" s="27"/>
      <c r="G19" s="27"/>
    </row>
    <row r="20" spans="1:8" s="54" customFormat="1" ht="12.75" x14ac:dyDescent="0.25">
      <c r="A20" s="52" t="s">
        <v>121</v>
      </c>
      <c r="B20" s="75">
        <v>0</v>
      </c>
      <c r="C20" s="59">
        <v>0</v>
      </c>
      <c r="E20" s="24"/>
      <c r="F20" s="24"/>
      <c r="G20" s="24"/>
    </row>
    <row r="21" spans="1:8" s="54" customFormat="1" ht="25.5" x14ac:dyDescent="0.25">
      <c r="A21" s="52" t="s">
        <v>109</v>
      </c>
      <c r="B21" s="53">
        <v>1960458.32</v>
      </c>
      <c r="C21" s="59">
        <v>2022807.07</v>
      </c>
      <c r="E21" s="24"/>
      <c r="F21" s="24"/>
      <c r="G21" s="24"/>
    </row>
    <row r="22" spans="1:8" s="54" customFormat="1" ht="25.5" x14ac:dyDescent="0.25">
      <c r="A22" s="52" t="s">
        <v>110</v>
      </c>
      <c r="B22" s="53">
        <v>4075955.49</v>
      </c>
      <c r="C22" s="59">
        <v>3995476.61</v>
      </c>
      <c r="E22" s="24"/>
      <c r="F22" s="24"/>
      <c r="G22" s="24"/>
    </row>
    <row r="23" spans="1:8" s="54" customFormat="1" ht="12.75" x14ac:dyDescent="0.25">
      <c r="A23" s="52" t="s">
        <v>111</v>
      </c>
      <c r="B23" s="59">
        <v>56518.69</v>
      </c>
      <c r="C23" s="59">
        <v>58118.65</v>
      </c>
      <c r="E23" s="24"/>
      <c r="F23" s="37"/>
      <c r="G23" s="37"/>
    </row>
    <row r="24" spans="1:8" s="54" customFormat="1" ht="12.75" x14ac:dyDescent="0.2">
      <c r="A24" s="52" t="s">
        <v>112</v>
      </c>
      <c r="B24" s="59">
        <v>0</v>
      </c>
      <c r="C24" s="59">
        <v>0</v>
      </c>
      <c r="E24" s="24"/>
      <c r="F24" s="37"/>
      <c r="G24" s="37"/>
      <c r="H24" s="63"/>
    </row>
    <row r="25" spans="1:8" s="54" customFormat="1" ht="12.75" x14ac:dyDescent="0.2">
      <c r="A25" s="52" t="s">
        <v>313</v>
      </c>
      <c r="B25" s="53">
        <v>110641.73</v>
      </c>
      <c r="C25" s="59">
        <v>114543.95</v>
      </c>
      <c r="E25" s="24"/>
      <c r="F25" s="64"/>
      <c r="G25" s="64"/>
      <c r="H25" s="63"/>
    </row>
    <row r="26" spans="1:8" s="54" customFormat="1" ht="12.75" x14ac:dyDescent="0.2">
      <c r="A26" s="52" t="s">
        <v>314</v>
      </c>
      <c r="B26" s="75">
        <v>0</v>
      </c>
      <c r="C26" s="75">
        <v>0</v>
      </c>
      <c r="E26" s="24"/>
      <c r="F26" s="65"/>
      <c r="G26" s="65"/>
      <c r="H26" s="63"/>
    </row>
    <row r="27" spans="1:8" x14ac:dyDescent="0.25">
      <c r="A27" s="9" t="s">
        <v>122</v>
      </c>
      <c r="B27" s="19">
        <v>8916142.9500000011</v>
      </c>
      <c r="C27" s="19">
        <v>9003615.3399999999</v>
      </c>
      <c r="E27" s="25"/>
      <c r="F27" s="38"/>
      <c r="G27" s="38"/>
    </row>
    <row r="28" spans="1:8" ht="15" x14ac:dyDescent="0.25">
      <c r="B28" s="10"/>
      <c r="C28" s="54"/>
    </row>
    <row r="29" spans="1:8" x14ac:dyDescent="0.25">
      <c r="A29" s="16" t="s">
        <v>103</v>
      </c>
      <c r="B29" s="17" t="s">
        <v>124</v>
      </c>
      <c r="C29" s="67"/>
    </row>
    <row r="30" spans="1:8" s="54" customFormat="1" ht="12.75" x14ac:dyDescent="0.2">
      <c r="A30" s="52" t="s">
        <v>117</v>
      </c>
      <c r="B30" s="53">
        <v>757411.2</v>
      </c>
      <c r="C30" s="67"/>
      <c r="E30" s="24"/>
      <c r="F30" s="62"/>
      <c r="G30" s="63"/>
      <c r="H30" s="63"/>
    </row>
    <row r="31" spans="1:8" s="54" customFormat="1" ht="12.75" x14ac:dyDescent="0.2">
      <c r="A31" s="52" t="s">
        <v>125</v>
      </c>
      <c r="B31" s="53">
        <v>162615</v>
      </c>
      <c r="E31" s="24"/>
      <c r="F31" s="27"/>
      <c r="G31" s="63"/>
      <c r="H31" s="63"/>
    </row>
    <row r="32" spans="1:8" s="54" customFormat="1" ht="25.5" x14ac:dyDescent="0.2">
      <c r="A32" s="52" t="s">
        <v>99</v>
      </c>
      <c r="B32" s="53">
        <v>205596.3</v>
      </c>
      <c r="E32" s="24"/>
      <c r="F32" s="37"/>
      <c r="G32" s="63"/>
      <c r="H32" s="63"/>
    </row>
    <row r="33" spans="1:8" s="54" customFormat="1" ht="12.75" x14ac:dyDescent="0.2">
      <c r="A33" s="52" t="s">
        <v>114</v>
      </c>
      <c r="B33" s="53">
        <v>162435</v>
      </c>
      <c r="E33" s="24"/>
      <c r="F33" s="37"/>
      <c r="G33" s="63"/>
      <c r="H33" s="63"/>
    </row>
    <row r="34" spans="1:8" s="54" customFormat="1" ht="12.75" x14ac:dyDescent="0.2">
      <c r="A34" s="52" t="s">
        <v>276</v>
      </c>
      <c r="B34" s="53">
        <v>31558.799999999999</v>
      </c>
      <c r="E34" s="24"/>
      <c r="F34" s="37"/>
      <c r="G34" s="63"/>
      <c r="H34" s="63"/>
    </row>
    <row r="35" spans="1:8" s="54" customFormat="1" ht="12.75" x14ac:dyDescent="0.2">
      <c r="A35" s="52" t="s">
        <v>277</v>
      </c>
      <c r="B35" s="75">
        <v>0</v>
      </c>
      <c r="E35" s="24"/>
      <c r="F35" s="24"/>
      <c r="G35" s="63"/>
      <c r="H35" s="63"/>
    </row>
    <row r="36" spans="1:8" s="54" customFormat="1" ht="12.75" x14ac:dyDescent="0.2">
      <c r="A36" s="52" t="s">
        <v>278</v>
      </c>
      <c r="B36" s="53">
        <v>333847.52</v>
      </c>
      <c r="E36" s="24"/>
      <c r="F36" s="27"/>
      <c r="G36" s="63"/>
      <c r="H36" s="63"/>
    </row>
    <row r="37" spans="1:8" s="54" customFormat="1" ht="12.75" x14ac:dyDescent="0.2">
      <c r="A37" s="52" t="s">
        <v>102</v>
      </c>
      <c r="B37" s="53">
        <v>0</v>
      </c>
      <c r="E37" s="24"/>
      <c r="F37" s="27"/>
      <c r="G37" s="63"/>
      <c r="H37" s="63"/>
    </row>
    <row r="38" spans="1:8" s="54" customFormat="1" ht="12.75" x14ac:dyDescent="0.2">
      <c r="A38" s="52" t="s">
        <v>279</v>
      </c>
      <c r="B38" s="53">
        <v>363390.3</v>
      </c>
      <c r="E38" s="24"/>
      <c r="F38" s="37"/>
      <c r="G38" s="63"/>
      <c r="H38" s="63"/>
    </row>
    <row r="39" spans="1:8" s="54" customFormat="1" ht="12.75" x14ac:dyDescent="0.2">
      <c r="A39" s="52" t="s">
        <v>280</v>
      </c>
      <c r="B39" s="75">
        <v>0</v>
      </c>
      <c r="E39" s="24"/>
      <c r="F39" s="24"/>
      <c r="G39" s="63"/>
      <c r="H39" s="63"/>
    </row>
    <row r="40" spans="1:8" s="54" customFormat="1" ht="12.75" x14ac:dyDescent="0.2">
      <c r="A40" s="56" t="s">
        <v>281</v>
      </c>
      <c r="B40" s="75">
        <v>0</v>
      </c>
      <c r="E40" s="24"/>
      <c r="F40" s="24"/>
      <c r="G40" s="63"/>
      <c r="H40" s="63"/>
    </row>
    <row r="41" spans="1:8" s="54" customFormat="1" ht="12.75" x14ac:dyDescent="0.2">
      <c r="A41" s="52" t="s">
        <v>302</v>
      </c>
      <c r="B41" s="53">
        <v>165358.85</v>
      </c>
      <c r="E41" s="24"/>
      <c r="F41" s="24"/>
      <c r="G41" s="63"/>
      <c r="H41" s="63"/>
    </row>
    <row r="42" spans="1:8" s="54" customFormat="1" ht="25.5" x14ac:dyDescent="0.2">
      <c r="A42" s="52" t="s">
        <v>304</v>
      </c>
      <c r="B42" s="53">
        <v>1140924.28</v>
      </c>
      <c r="E42" s="24"/>
      <c r="F42" s="24"/>
      <c r="G42" s="63"/>
      <c r="H42" s="63"/>
    </row>
    <row r="43" spans="1:8" s="54" customFormat="1" ht="12.75" x14ac:dyDescent="0.25">
      <c r="A43" s="58" t="s">
        <v>115</v>
      </c>
      <c r="B43" s="55">
        <v>18079.169999999998</v>
      </c>
      <c r="E43" s="24"/>
      <c r="F43" s="24"/>
    </row>
    <row r="44" spans="1:8" s="54" customFormat="1" ht="12.75" x14ac:dyDescent="0.2">
      <c r="A44" s="58" t="s">
        <v>127</v>
      </c>
      <c r="B44" s="55">
        <v>29212.43</v>
      </c>
      <c r="F44" s="64"/>
      <c r="H44" s="63"/>
    </row>
    <row r="45" spans="1:8" s="54" customFormat="1" ht="12.75" x14ac:dyDescent="0.2">
      <c r="A45" s="52" t="s">
        <v>305</v>
      </c>
      <c r="B45" s="53">
        <v>3325438.95</v>
      </c>
      <c r="E45" s="24"/>
      <c r="F45" s="24"/>
      <c r="H45" s="63"/>
    </row>
    <row r="46" spans="1:8" s="54" customFormat="1" ht="12.75" x14ac:dyDescent="0.2">
      <c r="A46" s="58" t="s">
        <v>306</v>
      </c>
      <c r="B46" s="55">
        <v>38302.449999999997</v>
      </c>
      <c r="F46" s="24"/>
      <c r="H46" s="63"/>
    </row>
    <row r="47" spans="1:8" s="54" customFormat="1" ht="12.75" x14ac:dyDescent="0.2">
      <c r="A47" s="52" t="s">
        <v>307</v>
      </c>
      <c r="B47" s="53">
        <v>61554</v>
      </c>
      <c r="E47" s="24"/>
      <c r="F47" s="24"/>
      <c r="G47" s="63"/>
      <c r="H47" s="63"/>
    </row>
    <row r="48" spans="1:8" s="54" customFormat="1" ht="12.75" x14ac:dyDescent="0.2">
      <c r="A48" s="56" t="s">
        <v>308</v>
      </c>
      <c r="B48" s="57">
        <v>129453</v>
      </c>
      <c r="E48" s="24"/>
      <c r="F48" s="24"/>
      <c r="G48" s="63"/>
      <c r="H48" s="63"/>
    </row>
    <row r="49" spans="1:8" s="54" customFormat="1" ht="12.75" x14ac:dyDescent="0.2">
      <c r="A49" s="52" t="s">
        <v>309</v>
      </c>
      <c r="B49" s="53">
        <v>43774.82</v>
      </c>
      <c r="E49" s="24"/>
      <c r="F49" s="27"/>
      <c r="H49" s="63"/>
    </row>
    <row r="50" spans="1:8" s="54" customFormat="1" ht="12.75" x14ac:dyDescent="0.2">
      <c r="A50" s="56" t="s">
        <v>310</v>
      </c>
      <c r="B50" s="75">
        <v>0</v>
      </c>
      <c r="E50" s="24"/>
      <c r="F50" s="65"/>
      <c r="G50" s="63"/>
      <c r="H50" s="63"/>
    </row>
    <row r="51" spans="1:8" s="54" customFormat="1" ht="25.5" x14ac:dyDescent="0.2">
      <c r="A51" s="52" t="s">
        <v>311</v>
      </c>
      <c r="B51" s="75">
        <v>0</v>
      </c>
      <c r="E51" s="24"/>
      <c r="F51" s="24"/>
      <c r="G51" s="63"/>
      <c r="H51" s="63"/>
    </row>
    <row r="52" spans="1:8" x14ac:dyDescent="0.25">
      <c r="A52" s="9" t="s">
        <v>126</v>
      </c>
      <c r="B52" s="18">
        <v>6883358.0200000005</v>
      </c>
      <c r="E52" s="31"/>
      <c r="F52" s="39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v>2120257.3199999994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H54"/>
  <sheetViews>
    <sheetView zoomScaleNormal="100" workbookViewId="0">
      <pane ySplit="3" topLeftCell="A23" activePane="bottomLeft" state="frozen"/>
      <selection activeCell="B38" sqref="B38"/>
      <selection pane="bottomLeft" activeCell="B38" sqref="B38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7" t="s">
        <v>312</v>
      </c>
      <c r="B1" s="157"/>
      <c r="C1" s="157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161" t="s">
        <v>5</v>
      </c>
      <c r="B3" s="161"/>
      <c r="C3" s="161"/>
      <c r="D3" s="15"/>
      <c r="E3" s="1" t="s">
        <v>91</v>
      </c>
      <c r="F3" s="12"/>
    </row>
    <row r="4" spans="1:8" ht="6" customHeight="1" x14ac:dyDescent="0.25"/>
    <row r="5" spans="1:8" x14ac:dyDescent="0.25">
      <c r="A5" s="155" t="s">
        <v>103</v>
      </c>
      <c r="B5" s="159" t="s">
        <v>123</v>
      </c>
      <c r="C5" s="160"/>
      <c r="E5" s="5"/>
      <c r="F5" s="6"/>
    </row>
    <row r="6" spans="1:8" x14ac:dyDescent="0.25">
      <c r="A6" s="156"/>
      <c r="B6" s="16" t="s">
        <v>97</v>
      </c>
      <c r="C6" s="16" t="s">
        <v>98</v>
      </c>
      <c r="E6" s="5"/>
      <c r="F6" s="6"/>
    </row>
    <row r="7" spans="1:8" s="54" customFormat="1" ht="12.75" x14ac:dyDescent="0.2">
      <c r="A7" s="52" t="s">
        <v>117</v>
      </c>
      <c r="B7" s="53">
        <v>805744.44</v>
      </c>
      <c r="C7" s="59">
        <v>838762.87</v>
      </c>
      <c r="E7" s="24"/>
      <c r="F7" s="27"/>
      <c r="G7" s="27"/>
      <c r="H7" s="63"/>
    </row>
    <row r="8" spans="1:8" s="54" customFormat="1" ht="25.5" x14ac:dyDescent="0.2">
      <c r="A8" s="52" t="s">
        <v>106</v>
      </c>
      <c r="B8" s="53">
        <v>245399.84</v>
      </c>
      <c r="C8" s="59">
        <v>244262.24</v>
      </c>
      <c r="E8" s="24"/>
      <c r="F8" s="27"/>
      <c r="G8" s="27"/>
      <c r="H8" s="63"/>
    </row>
    <row r="9" spans="1:8" s="54" customFormat="1" ht="12.75" x14ac:dyDescent="0.25">
      <c r="A9" s="52" t="s">
        <v>118</v>
      </c>
      <c r="B9" s="59">
        <v>628501.26</v>
      </c>
      <c r="C9" s="59">
        <v>615239.56999999995</v>
      </c>
      <c r="E9" s="24"/>
      <c r="F9" s="27"/>
      <c r="G9" s="27"/>
    </row>
    <row r="10" spans="1:8" s="54" customFormat="1" ht="25.5" x14ac:dyDescent="0.2">
      <c r="A10" s="52" t="s">
        <v>113</v>
      </c>
      <c r="B10" s="53">
        <v>218716.98</v>
      </c>
      <c r="C10" s="59">
        <v>211817.37</v>
      </c>
      <c r="E10" s="24"/>
      <c r="F10" s="27"/>
      <c r="G10" s="27"/>
      <c r="H10" s="63"/>
    </row>
    <row r="11" spans="1:8" s="54" customFormat="1" ht="12.75" x14ac:dyDescent="0.2">
      <c r="A11" s="52" t="s">
        <v>104</v>
      </c>
      <c r="B11" s="53">
        <v>172800.6</v>
      </c>
      <c r="C11" s="59">
        <v>168442.43</v>
      </c>
      <c r="E11" s="24"/>
      <c r="F11" s="27"/>
      <c r="G11" s="27"/>
      <c r="H11" s="63"/>
    </row>
    <row r="12" spans="1:8" s="54" customFormat="1" ht="12.75" x14ac:dyDescent="0.2">
      <c r="A12" s="52" t="s">
        <v>100</v>
      </c>
      <c r="B12" s="53">
        <v>33572.28</v>
      </c>
      <c r="C12" s="59">
        <v>32749.54</v>
      </c>
      <c r="E12" s="24"/>
      <c r="F12" s="27"/>
      <c r="G12" s="27"/>
      <c r="H12" s="63"/>
    </row>
    <row r="13" spans="1:8" s="54" customFormat="1" ht="12.75" x14ac:dyDescent="0.2">
      <c r="A13" s="52" t="s">
        <v>101</v>
      </c>
      <c r="B13" s="75">
        <v>0</v>
      </c>
      <c r="C13" s="59">
        <v>381.52</v>
      </c>
      <c r="E13" s="24"/>
      <c r="F13" s="27"/>
      <c r="G13" s="27"/>
      <c r="H13" s="63"/>
    </row>
    <row r="14" spans="1:8" s="54" customFormat="1" ht="12.75" x14ac:dyDescent="0.2">
      <c r="A14" s="52" t="s">
        <v>105</v>
      </c>
      <c r="B14" s="53">
        <v>343122.24</v>
      </c>
      <c r="C14" s="59">
        <v>329295.40999999997</v>
      </c>
      <c r="E14" s="24"/>
      <c r="F14" s="27"/>
      <c r="G14" s="27"/>
      <c r="H14" s="63"/>
    </row>
    <row r="15" spans="1:8" s="54" customFormat="1" ht="12.75" x14ac:dyDescent="0.25">
      <c r="A15" s="52" t="s">
        <v>119</v>
      </c>
      <c r="B15" s="59">
        <v>991701.76</v>
      </c>
      <c r="C15" s="59">
        <v>991401.76</v>
      </c>
      <c r="E15" s="24"/>
      <c r="F15" s="27"/>
      <c r="G15" s="27"/>
    </row>
    <row r="16" spans="1:8" s="54" customFormat="1" ht="12.75" x14ac:dyDescent="0.25">
      <c r="A16" s="52" t="s">
        <v>107</v>
      </c>
      <c r="B16" s="59">
        <v>386583.06</v>
      </c>
      <c r="C16" s="59">
        <v>374598.12</v>
      </c>
      <c r="E16" s="24"/>
      <c r="F16" s="27"/>
      <c r="G16" s="27"/>
    </row>
    <row r="17" spans="1:8" s="54" customFormat="1" ht="12.75" x14ac:dyDescent="0.25">
      <c r="A17" s="52" t="s">
        <v>120</v>
      </c>
      <c r="B17" s="75">
        <v>0</v>
      </c>
      <c r="C17" s="76">
        <v>0</v>
      </c>
      <c r="E17" s="24"/>
      <c r="F17" s="27"/>
      <c r="G17" s="27"/>
    </row>
    <row r="18" spans="1:8" s="54" customFormat="1" ht="12.75" x14ac:dyDescent="0.2">
      <c r="A18" s="52" t="s">
        <v>108</v>
      </c>
      <c r="B18" s="75">
        <v>0</v>
      </c>
      <c r="C18" s="76">
        <v>0</v>
      </c>
      <c r="E18" s="24"/>
      <c r="F18" s="27"/>
      <c r="G18" s="27"/>
      <c r="H18" s="63"/>
    </row>
    <row r="19" spans="1:8" s="54" customFormat="1" ht="12.75" x14ac:dyDescent="0.25">
      <c r="A19" s="52" t="s">
        <v>303</v>
      </c>
      <c r="B19" s="59">
        <v>161717.89000000001</v>
      </c>
      <c r="C19" s="59">
        <v>152210.19</v>
      </c>
      <c r="E19" s="24"/>
      <c r="F19" s="27"/>
      <c r="G19" s="27"/>
    </row>
    <row r="20" spans="1:8" s="54" customFormat="1" ht="12.75" x14ac:dyDescent="0.25">
      <c r="A20" s="52" t="s">
        <v>121</v>
      </c>
      <c r="B20" s="75">
        <v>0</v>
      </c>
      <c r="C20" s="59">
        <v>0</v>
      </c>
      <c r="E20" s="24"/>
      <c r="F20" s="27"/>
      <c r="G20" s="27"/>
    </row>
    <row r="21" spans="1:8" s="54" customFormat="1" ht="25.5" x14ac:dyDescent="0.25">
      <c r="A21" s="52" t="s">
        <v>109</v>
      </c>
      <c r="B21" s="53">
        <v>512.09</v>
      </c>
      <c r="C21" s="59">
        <v>76082.490000000005</v>
      </c>
      <c r="E21" s="24"/>
      <c r="F21" s="27"/>
      <c r="G21" s="27"/>
    </row>
    <row r="22" spans="1:8" s="54" customFormat="1" ht="25.5" x14ac:dyDescent="0.25">
      <c r="A22" s="52" t="s">
        <v>110</v>
      </c>
      <c r="B22" s="53">
        <v>412.83</v>
      </c>
      <c r="C22" s="59">
        <v>306183.28999999998</v>
      </c>
      <c r="E22" s="24"/>
      <c r="F22" s="27"/>
      <c r="G22" s="27"/>
    </row>
    <row r="23" spans="1:8" s="54" customFormat="1" ht="12.75" x14ac:dyDescent="0.25">
      <c r="A23" s="52" t="s">
        <v>111</v>
      </c>
      <c r="B23" s="59">
        <v>66159.12</v>
      </c>
      <c r="C23" s="59">
        <v>64845.9</v>
      </c>
      <c r="E23" s="24"/>
      <c r="F23" s="27"/>
      <c r="G23" s="27"/>
    </row>
    <row r="24" spans="1:8" s="54" customFormat="1" ht="12.75" x14ac:dyDescent="0.2">
      <c r="A24" s="52" t="s">
        <v>112</v>
      </c>
      <c r="B24" s="53">
        <v>0</v>
      </c>
      <c r="C24" s="59">
        <v>27016.07</v>
      </c>
      <c r="E24" s="24"/>
      <c r="F24" s="27"/>
      <c r="G24" s="27"/>
      <c r="H24" s="63"/>
    </row>
    <row r="25" spans="1:8" s="54" customFormat="1" ht="12.75" x14ac:dyDescent="0.2">
      <c r="A25" s="52" t="s">
        <v>313</v>
      </c>
      <c r="B25" s="53">
        <v>215961.2</v>
      </c>
      <c r="C25" s="59">
        <v>232491.35</v>
      </c>
      <c r="E25" s="24"/>
      <c r="F25" s="66"/>
      <c r="G25" s="66"/>
      <c r="H25" s="63"/>
    </row>
    <row r="26" spans="1:8" s="54" customFormat="1" ht="12.75" x14ac:dyDescent="0.2">
      <c r="A26" s="52" t="s">
        <v>314</v>
      </c>
      <c r="B26" s="53">
        <v>288000</v>
      </c>
      <c r="C26" s="59">
        <v>288000</v>
      </c>
      <c r="E26" s="24"/>
      <c r="F26" s="66"/>
      <c r="G26" s="66"/>
      <c r="H26" s="63"/>
    </row>
    <row r="27" spans="1:8" x14ac:dyDescent="0.25">
      <c r="A27" s="9" t="s">
        <v>122</v>
      </c>
      <c r="B27" s="19">
        <v>4558905.59</v>
      </c>
      <c r="C27" s="19">
        <v>4953780.12</v>
      </c>
      <c r="E27" s="25"/>
      <c r="F27" s="38"/>
      <c r="G27" s="38"/>
    </row>
    <row r="28" spans="1:8" ht="15" x14ac:dyDescent="0.25">
      <c r="B28" s="10"/>
      <c r="C28" s="54"/>
      <c r="F28" s="35"/>
      <c r="G28" s="35"/>
    </row>
    <row r="29" spans="1:8" x14ac:dyDescent="0.25">
      <c r="A29" s="16" t="s">
        <v>103</v>
      </c>
      <c r="B29" s="17" t="s">
        <v>124</v>
      </c>
      <c r="C29" s="67"/>
      <c r="F29" s="35"/>
      <c r="G29" s="35"/>
    </row>
    <row r="30" spans="1:8" s="54" customFormat="1" ht="12.75" x14ac:dyDescent="0.2">
      <c r="A30" s="52" t="s">
        <v>117</v>
      </c>
      <c r="B30" s="53">
        <v>805783.68</v>
      </c>
      <c r="C30" s="67"/>
      <c r="E30" s="24"/>
      <c r="F30" s="68"/>
      <c r="G30" s="69"/>
      <c r="H30" s="63"/>
    </row>
    <row r="31" spans="1:8" s="54" customFormat="1" ht="12.75" x14ac:dyDescent="0.2">
      <c r="A31" s="52" t="s">
        <v>125</v>
      </c>
      <c r="B31" s="53">
        <v>293674</v>
      </c>
      <c r="E31" s="24"/>
      <c r="F31" s="27"/>
      <c r="G31" s="69"/>
      <c r="H31" s="63"/>
    </row>
    <row r="32" spans="1:8" s="54" customFormat="1" ht="25.5" x14ac:dyDescent="0.2">
      <c r="A32" s="52" t="s">
        <v>99</v>
      </c>
      <c r="B32" s="53">
        <v>218726.82</v>
      </c>
      <c r="E32" s="24"/>
      <c r="F32" s="27"/>
      <c r="G32" s="69"/>
      <c r="H32" s="63"/>
    </row>
    <row r="33" spans="1:8" s="54" customFormat="1" ht="12.75" x14ac:dyDescent="0.2">
      <c r="A33" s="52" t="s">
        <v>114</v>
      </c>
      <c r="B33" s="53">
        <v>172809</v>
      </c>
      <c r="E33" s="24"/>
      <c r="F33" s="27"/>
      <c r="G33" s="69"/>
      <c r="H33" s="63"/>
    </row>
    <row r="34" spans="1:8" s="54" customFormat="1" ht="12.75" x14ac:dyDescent="0.2">
      <c r="A34" s="52" t="s">
        <v>276</v>
      </c>
      <c r="B34" s="53">
        <v>33574.32</v>
      </c>
      <c r="E34" s="24"/>
      <c r="F34" s="27"/>
      <c r="G34" s="69"/>
      <c r="H34" s="63"/>
    </row>
    <row r="35" spans="1:8" s="54" customFormat="1" ht="12.75" x14ac:dyDescent="0.2">
      <c r="A35" s="52" t="s">
        <v>277</v>
      </c>
      <c r="B35" s="53">
        <v>0</v>
      </c>
      <c r="E35" s="24"/>
      <c r="F35" s="27"/>
      <c r="G35" s="69"/>
      <c r="H35" s="63"/>
    </row>
    <row r="36" spans="1:8" s="54" customFormat="1" ht="12.75" x14ac:dyDescent="0.2">
      <c r="A36" s="52" t="s">
        <v>278</v>
      </c>
      <c r="B36" s="53">
        <v>322499.96000000002</v>
      </c>
      <c r="E36" s="24"/>
      <c r="F36" s="27"/>
      <c r="G36" s="69"/>
      <c r="H36" s="63"/>
    </row>
    <row r="37" spans="1:8" s="54" customFormat="1" ht="12.75" x14ac:dyDescent="0.2">
      <c r="A37" s="52" t="s">
        <v>102</v>
      </c>
      <c r="B37" s="53">
        <v>0</v>
      </c>
      <c r="E37" s="24"/>
      <c r="F37" s="27"/>
      <c r="G37" s="69"/>
      <c r="H37" s="63"/>
    </row>
    <row r="38" spans="1:8" s="54" customFormat="1" ht="12.75" x14ac:dyDescent="0.2">
      <c r="A38" s="52" t="s">
        <v>279</v>
      </c>
      <c r="B38" s="53">
        <v>386598.42</v>
      </c>
      <c r="E38" s="24"/>
      <c r="F38" s="27"/>
      <c r="G38" s="69"/>
      <c r="H38" s="63"/>
    </row>
    <row r="39" spans="1:8" s="54" customFormat="1" ht="12.75" x14ac:dyDescent="0.2">
      <c r="A39" s="52" t="s">
        <v>280</v>
      </c>
      <c r="B39" s="75">
        <v>0</v>
      </c>
      <c r="E39" s="24"/>
      <c r="F39" s="27"/>
      <c r="G39" s="69"/>
      <c r="H39" s="63"/>
    </row>
    <row r="40" spans="1:8" s="54" customFormat="1" ht="12.75" x14ac:dyDescent="0.2">
      <c r="A40" s="56" t="s">
        <v>281</v>
      </c>
      <c r="B40" s="75">
        <v>0</v>
      </c>
      <c r="E40" s="24"/>
      <c r="F40" s="27"/>
      <c r="G40" s="69"/>
      <c r="H40" s="63"/>
    </row>
    <row r="41" spans="1:8" s="54" customFormat="1" ht="12.75" x14ac:dyDescent="0.2">
      <c r="A41" s="52" t="s">
        <v>302</v>
      </c>
      <c r="B41" s="53">
        <v>173473.35</v>
      </c>
      <c r="E41" s="24"/>
      <c r="F41" s="27"/>
      <c r="G41" s="69"/>
      <c r="H41" s="63"/>
    </row>
    <row r="42" spans="1:8" s="54" customFormat="1" ht="25.5" x14ac:dyDescent="0.2">
      <c r="A42" s="52" t="s">
        <v>304</v>
      </c>
      <c r="B42" s="53">
        <v>98457.72</v>
      </c>
      <c r="E42" s="24"/>
      <c r="F42" s="27"/>
      <c r="G42" s="69"/>
      <c r="H42" s="63"/>
    </row>
    <row r="43" spans="1:8" s="54" customFormat="1" ht="12.75" x14ac:dyDescent="0.25">
      <c r="A43" s="58" t="s">
        <v>115</v>
      </c>
      <c r="B43" s="55">
        <v>60844.46</v>
      </c>
      <c r="E43" s="24"/>
      <c r="F43" s="27"/>
      <c r="G43" s="67"/>
    </row>
    <row r="44" spans="1:8" s="54" customFormat="1" ht="12.75" x14ac:dyDescent="0.2">
      <c r="A44" s="58" t="s">
        <v>127</v>
      </c>
      <c r="B44" s="55">
        <v>37613.24</v>
      </c>
      <c r="F44" s="66"/>
      <c r="G44" s="67"/>
      <c r="H44" s="63"/>
    </row>
    <row r="45" spans="1:8" s="54" customFormat="1" ht="12.75" x14ac:dyDescent="0.2">
      <c r="A45" s="52" t="s">
        <v>305</v>
      </c>
      <c r="B45" s="53">
        <v>100022.91</v>
      </c>
      <c r="E45" s="24"/>
      <c r="F45" s="27"/>
      <c r="H45" s="63"/>
    </row>
    <row r="46" spans="1:8" s="54" customFormat="1" ht="12.75" x14ac:dyDescent="0.2">
      <c r="A46" s="58" t="s">
        <v>306</v>
      </c>
      <c r="B46" s="55">
        <v>100022.91</v>
      </c>
      <c r="F46" s="27"/>
      <c r="G46" s="67"/>
      <c r="H46" s="63"/>
    </row>
    <row r="47" spans="1:8" s="54" customFormat="1" ht="12.75" x14ac:dyDescent="0.2">
      <c r="A47" s="52" t="s">
        <v>307</v>
      </c>
      <c r="B47" s="53">
        <v>65422.8</v>
      </c>
      <c r="E47" s="24"/>
      <c r="F47" s="27"/>
      <c r="G47" s="69"/>
      <c r="H47" s="63"/>
    </row>
    <row r="48" spans="1:8" s="54" customFormat="1" ht="12.75" x14ac:dyDescent="0.2">
      <c r="A48" s="56" t="s">
        <v>308</v>
      </c>
      <c r="B48" s="57">
        <v>0</v>
      </c>
      <c r="E48" s="24"/>
      <c r="F48" s="27"/>
      <c r="G48" s="67"/>
      <c r="H48" s="63"/>
    </row>
    <row r="49" spans="1:8" s="54" customFormat="1" ht="12.75" x14ac:dyDescent="0.2">
      <c r="A49" s="52" t="s">
        <v>309</v>
      </c>
      <c r="B49" s="53">
        <v>0</v>
      </c>
      <c r="E49" s="24"/>
      <c r="F49" s="27"/>
      <c r="G49" s="69"/>
      <c r="H49" s="63"/>
    </row>
    <row r="50" spans="1:8" s="54" customFormat="1" ht="12.75" x14ac:dyDescent="0.2">
      <c r="A50" s="56" t="s">
        <v>310</v>
      </c>
      <c r="B50" s="53">
        <v>288000</v>
      </c>
      <c r="E50" s="24"/>
      <c r="F50" s="66"/>
      <c r="G50" s="69"/>
      <c r="H50" s="63"/>
    </row>
    <row r="51" spans="1:8" s="54" customFormat="1" ht="25.5" x14ac:dyDescent="0.2">
      <c r="A51" s="52" t="s">
        <v>311</v>
      </c>
      <c r="B51" s="75">
        <v>0</v>
      </c>
      <c r="E51" s="24"/>
      <c r="F51" s="66"/>
      <c r="G51" s="69"/>
      <c r="H51" s="63"/>
    </row>
    <row r="52" spans="1:8" ht="15" x14ac:dyDescent="0.25">
      <c r="A52" s="9" t="s">
        <v>126</v>
      </c>
      <c r="B52" s="18">
        <v>2959042.9800000004</v>
      </c>
      <c r="E52" s="24"/>
      <c r="F52" s="27"/>
      <c r="G52" s="35"/>
      <c r="H52"/>
    </row>
    <row r="53" spans="1:8" ht="4.5" customHeight="1" x14ac:dyDescent="0.25">
      <c r="B53" s="2"/>
      <c r="E53" s="31"/>
      <c r="F53" s="39"/>
      <c r="G53" s="35"/>
    </row>
    <row r="54" spans="1:8" x14ac:dyDescent="0.25">
      <c r="A54" s="9" t="s">
        <v>116</v>
      </c>
      <c r="B54" s="18">
        <v>1994737.1399999997</v>
      </c>
      <c r="E54" s="31"/>
      <c r="F54" s="39"/>
      <c r="G54" s="35"/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1">
    <pageSetUpPr fitToPage="1"/>
  </sheetPr>
  <dimension ref="A1:H54"/>
  <sheetViews>
    <sheetView zoomScaleNormal="100" workbookViewId="0">
      <pane ySplit="3" topLeftCell="A40" activePane="bottomLeft" state="frozen"/>
      <selection activeCell="B38" sqref="B38"/>
      <selection pane="bottomLeft" activeCell="B38" sqref="B38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7" t="s">
        <v>312</v>
      </c>
      <c r="B1" s="157"/>
      <c r="C1" s="157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161" t="s">
        <v>76</v>
      </c>
      <c r="B3" s="161"/>
      <c r="C3" s="161"/>
      <c r="D3" s="15"/>
      <c r="E3" s="1" t="s">
        <v>91</v>
      </c>
      <c r="F3" s="12"/>
    </row>
    <row r="4" spans="1:8" ht="6" customHeight="1" x14ac:dyDescent="0.25"/>
    <row r="5" spans="1:8" x14ac:dyDescent="0.25">
      <c r="A5" s="155" t="s">
        <v>103</v>
      </c>
      <c r="B5" s="159" t="s">
        <v>123</v>
      </c>
      <c r="C5" s="160"/>
      <c r="E5" s="5"/>
      <c r="F5" s="6"/>
    </row>
    <row r="6" spans="1:8" x14ac:dyDescent="0.25">
      <c r="A6" s="156"/>
      <c r="B6" s="16" t="s">
        <v>97</v>
      </c>
      <c r="C6" s="16" t="s">
        <v>98</v>
      </c>
      <c r="E6" s="5"/>
      <c r="F6" s="6"/>
    </row>
    <row r="7" spans="1:8" s="54" customFormat="1" ht="12.75" x14ac:dyDescent="0.2">
      <c r="A7" s="52" t="s">
        <v>117</v>
      </c>
      <c r="B7" s="53">
        <v>538540.26</v>
      </c>
      <c r="C7" s="59">
        <v>545164.81999999995</v>
      </c>
      <c r="E7" s="24"/>
      <c r="F7" s="27"/>
      <c r="G7" s="27"/>
      <c r="H7" s="63"/>
    </row>
    <row r="8" spans="1:8" s="54" customFormat="1" ht="25.5" x14ac:dyDescent="0.2">
      <c r="A8" s="52" t="s">
        <v>106</v>
      </c>
      <c r="B8" s="53">
        <v>128413.7</v>
      </c>
      <c r="C8" s="59">
        <v>128247.13</v>
      </c>
      <c r="E8" s="24"/>
      <c r="F8" s="24"/>
      <c r="G8" s="24"/>
      <c r="H8" s="63"/>
    </row>
    <row r="9" spans="1:8" s="54" customFormat="1" ht="12.75" x14ac:dyDescent="0.25">
      <c r="A9" s="52" t="s">
        <v>118</v>
      </c>
      <c r="B9" s="59">
        <v>420075.36</v>
      </c>
      <c r="C9" s="59">
        <v>414971.31</v>
      </c>
      <c r="E9" s="24"/>
      <c r="F9" s="27"/>
      <c r="G9" s="27"/>
    </row>
    <row r="10" spans="1:8" s="54" customFormat="1" ht="25.5" x14ac:dyDescent="0.2">
      <c r="A10" s="52" t="s">
        <v>113</v>
      </c>
      <c r="B10" s="53">
        <v>146185.32</v>
      </c>
      <c r="C10" s="59">
        <v>143981.01999999999</v>
      </c>
      <c r="E10" s="24"/>
      <c r="F10" s="27"/>
      <c r="G10" s="27"/>
      <c r="H10" s="63"/>
    </row>
    <row r="11" spans="1:8" s="54" customFormat="1" ht="12.75" x14ac:dyDescent="0.2">
      <c r="A11" s="52" t="s">
        <v>104</v>
      </c>
      <c r="B11" s="53">
        <v>115495.8</v>
      </c>
      <c r="C11" s="59">
        <v>114059.65</v>
      </c>
      <c r="E11" s="24"/>
      <c r="F11" s="27"/>
      <c r="G11" s="27"/>
      <c r="H11" s="63"/>
    </row>
    <row r="12" spans="1:8" s="54" customFormat="1" ht="12.75" x14ac:dyDescent="0.2">
      <c r="A12" s="52" t="s">
        <v>100</v>
      </c>
      <c r="B12" s="53">
        <v>22438.44</v>
      </c>
      <c r="C12" s="59">
        <v>22177.93</v>
      </c>
      <c r="E12" s="24"/>
      <c r="F12" s="27"/>
      <c r="G12" s="27"/>
      <c r="H12" s="63"/>
    </row>
    <row r="13" spans="1:8" s="54" customFormat="1" ht="12.75" x14ac:dyDescent="0.2">
      <c r="A13" s="52" t="s">
        <v>101</v>
      </c>
      <c r="B13" s="53">
        <v>26399.040000000001</v>
      </c>
      <c r="C13" s="59">
        <v>25885.24</v>
      </c>
      <c r="E13" s="24"/>
      <c r="F13" s="24"/>
      <c r="G13" s="24"/>
      <c r="H13" s="63"/>
    </row>
    <row r="14" spans="1:8" s="54" customFormat="1" ht="12.75" x14ac:dyDescent="0.2">
      <c r="A14" s="52" t="s">
        <v>105</v>
      </c>
      <c r="B14" s="53">
        <v>199815.27</v>
      </c>
      <c r="C14" s="59">
        <v>193618.62</v>
      </c>
      <c r="E14" s="24"/>
      <c r="F14" s="27"/>
      <c r="G14" s="27"/>
      <c r="H14" s="63"/>
    </row>
    <row r="15" spans="1:8" s="54" customFormat="1" ht="12.75" x14ac:dyDescent="0.25">
      <c r="A15" s="52" t="s">
        <v>119</v>
      </c>
      <c r="B15" s="59">
        <v>2400</v>
      </c>
      <c r="C15" s="59">
        <v>2200</v>
      </c>
      <c r="E15" s="24"/>
      <c r="F15" s="27"/>
      <c r="G15" s="27"/>
    </row>
    <row r="16" spans="1:8" s="54" customFormat="1" ht="12.75" x14ac:dyDescent="0.25">
      <c r="A16" s="52" t="s">
        <v>107</v>
      </c>
      <c r="B16" s="59">
        <v>258382.26</v>
      </c>
      <c r="C16" s="59">
        <v>255059.46</v>
      </c>
      <c r="E16" s="24"/>
      <c r="F16" s="27"/>
      <c r="G16" s="27"/>
    </row>
    <row r="17" spans="1:8" s="54" customFormat="1" ht="12.75" x14ac:dyDescent="0.25">
      <c r="A17" s="52" t="s">
        <v>120</v>
      </c>
      <c r="B17" s="75">
        <v>0</v>
      </c>
      <c r="C17" s="75">
        <v>0</v>
      </c>
      <c r="E17" s="24"/>
      <c r="F17" s="37"/>
      <c r="G17" s="37"/>
    </row>
    <row r="18" spans="1:8" s="54" customFormat="1" ht="12.75" x14ac:dyDescent="0.2">
      <c r="A18" s="52" t="s">
        <v>108</v>
      </c>
      <c r="B18" s="75">
        <v>0</v>
      </c>
      <c r="C18" s="75">
        <v>0</v>
      </c>
      <c r="E18" s="24"/>
      <c r="F18" s="24"/>
      <c r="G18" s="24"/>
      <c r="H18" s="63"/>
    </row>
    <row r="19" spans="1:8" s="54" customFormat="1" ht="12.75" x14ac:dyDescent="0.25">
      <c r="A19" s="52" t="s">
        <v>303</v>
      </c>
      <c r="B19" s="59">
        <v>83359.95</v>
      </c>
      <c r="C19" s="59">
        <v>85367.45</v>
      </c>
      <c r="E19" s="24"/>
      <c r="F19" s="27"/>
      <c r="G19" s="27"/>
    </row>
    <row r="20" spans="1:8" s="54" customFormat="1" ht="12.75" x14ac:dyDescent="0.25">
      <c r="A20" s="52" t="s">
        <v>121</v>
      </c>
      <c r="B20" s="75">
        <v>0</v>
      </c>
      <c r="C20" s="59">
        <v>0</v>
      </c>
      <c r="E20" s="24"/>
      <c r="F20" s="24"/>
      <c r="G20" s="24"/>
    </row>
    <row r="21" spans="1:8" s="54" customFormat="1" ht="25.5" x14ac:dyDescent="0.25">
      <c r="A21" s="52" t="s">
        <v>109</v>
      </c>
      <c r="B21" s="53">
        <v>600721.21</v>
      </c>
      <c r="C21" s="59">
        <v>581759.23</v>
      </c>
      <c r="E21" s="24"/>
      <c r="F21" s="24"/>
      <c r="G21" s="24"/>
    </row>
    <row r="22" spans="1:8" s="54" customFormat="1" ht="25.5" x14ac:dyDescent="0.25">
      <c r="A22" s="52" t="s">
        <v>110</v>
      </c>
      <c r="B22" s="53">
        <v>353538.66</v>
      </c>
      <c r="C22" s="59">
        <v>784710.11</v>
      </c>
      <c r="E22" s="24"/>
      <c r="F22" s="24"/>
      <c r="G22" s="24"/>
    </row>
    <row r="23" spans="1:8" s="54" customFormat="1" ht="12.75" x14ac:dyDescent="0.25">
      <c r="A23" s="52" t="s">
        <v>111</v>
      </c>
      <c r="B23" s="59">
        <v>40259.4</v>
      </c>
      <c r="C23" s="59">
        <v>39787.019999999997</v>
      </c>
      <c r="E23" s="24"/>
      <c r="F23" s="37"/>
      <c r="G23" s="37"/>
    </row>
    <row r="24" spans="1:8" s="54" customFormat="1" ht="12.75" x14ac:dyDescent="0.2">
      <c r="A24" s="52" t="s">
        <v>112</v>
      </c>
      <c r="B24" s="59">
        <v>27587.45</v>
      </c>
      <c r="C24" s="59">
        <v>34509.69</v>
      </c>
      <c r="E24" s="24"/>
      <c r="F24" s="37"/>
      <c r="G24" s="37"/>
      <c r="H24" s="63"/>
    </row>
    <row r="25" spans="1:8" s="54" customFormat="1" ht="12.75" x14ac:dyDescent="0.2">
      <c r="A25" s="52" t="s">
        <v>313</v>
      </c>
      <c r="B25" s="53">
        <v>0</v>
      </c>
      <c r="C25" s="59">
        <v>0</v>
      </c>
      <c r="E25" s="24"/>
      <c r="F25" s="64"/>
      <c r="G25" s="64"/>
      <c r="H25" s="63"/>
    </row>
    <row r="26" spans="1:8" s="54" customFormat="1" ht="12.75" x14ac:dyDescent="0.2">
      <c r="A26" s="52" t="s">
        <v>314</v>
      </c>
      <c r="B26" s="75">
        <v>0</v>
      </c>
      <c r="C26" s="75">
        <v>0</v>
      </c>
      <c r="E26" s="24"/>
      <c r="F26" s="65"/>
      <c r="G26" s="65"/>
      <c r="H26" s="63"/>
    </row>
    <row r="27" spans="1:8" x14ac:dyDescent="0.25">
      <c r="A27" s="9" t="s">
        <v>122</v>
      </c>
      <c r="B27" s="19">
        <v>2963612.12</v>
      </c>
      <c r="C27" s="19">
        <v>3371498.6799999992</v>
      </c>
      <c r="E27" s="25"/>
      <c r="F27" s="38"/>
      <c r="G27" s="38"/>
    </row>
    <row r="28" spans="1:8" ht="15" x14ac:dyDescent="0.25">
      <c r="B28" s="10"/>
      <c r="C28" s="54"/>
    </row>
    <row r="29" spans="1:8" x14ac:dyDescent="0.25">
      <c r="A29" s="16" t="s">
        <v>103</v>
      </c>
      <c r="B29" s="17" t="s">
        <v>124</v>
      </c>
      <c r="C29" s="67"/>
    </row>
    <row r="30" spans="1:8" s="54" customFormat="1" ht="12.75" x14ac:dyDescent="0.2">
      <c r="A30" s="52" t="s">
        <v>117</v>
      </c>
      <c r="B30" s="53">
        <v>538560</v>
      </c>
      <c r="C30" s="67"/>
      <c r="E30" s="24"/>
      <c r="F30" s="62"/>
      <c r="G30" s="63"/>
      <c r="H30" s="63"/>
    </row>
    <row r="31" spans="1:8" s="54" customFormat="1" ht="12.75" x14ac:dyDescent="0.2">
      <c r="A31" s="52" t="s">
        <v>125</v>
      </c>
      <c r="B31" s="53">
        <v>310471</v>
      </c>
      <c r="E31" s="24"/>
      <c r="F31" s="27"/>
      <c r="G31" s="63"/>
      <c r="H31" s="63"/>
    </row>
    <row r="32" spans="1:8" s="54" customFormat="1" ht="25.5" x14ac:dyDescent="0.2">
      <c r="A32" s="52" t="s">
        <v>99</v>
      </c>
      <c r="B32" s="53">
        <v>146190</v>
      </c>
      <c r="E32" s="24"/>
      <c r="F32" s="37"/>
      <c r="G32" s="63"/>
      <c r="H32" s="63"/>
    </row>
    <row r="33" spans="1:8" s="54" customFormat="1" ht="12.75" x14ac:dyDescent="0.2">
      <c r="A33" s="52" t="s">
        <v>114</v>
      </c>
      <c r="B33" s="53">
        <v>115500</v>
      </c>
      <c r="E33" s="24"/>
      <c r="F33" s="37"/>
      <c r="G33" s="63"/>
      <c r="H33" s="63"/>
    </row>
    <row r="34" spans="1:8" s="54" customFormat="1" ht="12.75" x14ac:dyDescent="0.2">
      <c r="A34" s="52" t="s">
        <v>276</v>
      </c>
      <c r="B34" s="53">
        <v>22440</v>
      </c>
      <c r="E34" s="24"/>
      <c r="F34" s="37"/>
      <c r="G34" s="63"/>
      <c r="H34" s="63"/>
    </row>
    <row r="35" spans="1:8" s="54" customFormat="1" ht="12.75" x14ac:dyDescent="0.2">
      <c r="A35" s="52" t="s">
        <v>277</v>
      </c>
      <c r="B35" s="53">
        <v>73200</v>
      </c>
      <c r="E35" s="24"/>
      <c r="F35" s="24"/>
      <c r="G35" s="63"/>
      <c r="H35" s="63"/>
    </row>
    <row r="36" spans="1:8" s="54" customFormat="1" ht="12.75" x14ac:dyDescent="0.2">
      <c r="A36" s="52" t="s">
        <v>278</v>
      </c>
      <c r="B36" s="53">
        <v>182230.12</v>
      </c>
      <c r="E36" s="24"/>
      <c r="F36" s="27"/>
      <c r="G36" s="63"/>
      <c r="H36" s="63"/>
    </row>
    <row r="37" spans="1:8" s="54" customFormat="1" ht="12.75" x14ac:dyDescent="0.2">
      <c r="A37" s="52" t="s">
        <v>102</v>
      </c>
      <c r="B37" s="53">
        <v>0</v>
      </c>
      <c r="E37" s="24"/>
      <c r="F37" s="27"/>
      <c r="G37" s="63"/>
      <c r="H37" s="63"/>
    </row>
    <row r="38" spans="1:8" s="54" customFormat="1" ht="12.75" x14ac:dyDescent="0.2">
      <c r="A38" s="52" t="s">
        <v>279</v>
      </c>
      <c r="B38" s="53">
        <v>258390</v>
      </c>
      <c r="E38" s="24"/>
      <c r="F38" s="37"/>
      <c r="G38" s="63"/>
      <c r="H38" s="63"/>
    </row>
    <row r="39" spans="1:8" s="54" customFormat="1" ht="12.75" x14ac:dyDescent="0.2">
      <c r="A39" s="52" t="s">
        <v>280</v>
      </c>
      <c r="B39" s="75">
        <v>0</v>
      </c>
      <c r="E39" s="24"/>
      <c r="F39" s="24"/>
      <c r="G39" s="63"/>
      <c r="H39" s="63"/>
    </row>
    <row r="40" spans="1:8" s="54" customFormat="1" ht="12.75" x14ac:dyDescent="0.2">
      <c r="A40" s="56" t="s">
        <v>281</v>
      </c>
      <c r="B40" s="75">
        <v>0</v>
      </c>
      <c r="E40" s="24"/>
      <c r="F40" s="24"/>
      <c r="G40" s="63"/>
      <c r="H40" s="63"/>
    </row>
    <row r="41" spans="1:8" s="54" customFormat="1" ht="12.75" x14ac:dyDescent="0.2">
      <c r="A41" s="52" t="s">
        <v>302</v>
      </c>
      <c r="B41" s="53">
        <v>80442.600000000006</v>
      </c>
      <c r="E41" s="24"/>
      <c r="F41" s="24"/>
      <c r="G41" s="63"/>
      <c r="H41" s="63"/>
    </row>
    <row r="42" spans="1:8" s="54" customFormat="1" ht="25.5" x14ac:dyDescent="0.2">
      <c r="A42" s="52" t="s">
        <v>304</v>
      </c>
      <c r="B42" s="53">
        <v>612958.81000000006</v>
      </c>
      <c r="E42" s="24"/>
      <c r="F42" s="24"/>
      <c r="G42" s="63"/>
      <c r="H42" s="63"/>
    </row>
    <row r="43" spans="1:8" s="54" customFormat="1" ht="12.75" x14ac:dyDescent="0.25">
      <c r="A43" s="58" t="s">
        <v>115</v>
      </c>
      <c r="B43" s="55">
        <v>27111.35</v>
      </c>
      <c r="E43" s="24"/>
      <c r="F43" s="24"/>
    </row>
    <row r="44" spans="1:8" s="54" customFormat="1" ht="12.75" x14ac:dyDescent="0.2">
      <c r="A44" s="58" t="s">
        <v>127</v>
      </c>
      <c r="B44" s="55">
        <v>43773.84</v>
      </c>
      <c r="F44" s="64"/>
      <c r="H44" s="63"/>
    </row>
    <row r="45" spans="1:8" s="54" customFormat="1" ht="12.75" x14ac:dyDescent="0.2">
      <c r="A45" s="52" t="s">
        <v>305</v>
      </c>
      <c r="B45" s="53">
        <v>398836.19</v>
      </c>
      <c r="E45" s="24"/>
      <c r="F45" s="24"/>
      <c r="H45" s="63"/>
    </row>
    <row r="46" spans="1:8" s="54" customFormat="1" ht="12.75" x14ac:dyDescent="0.2">
      <c r="A46" s="58" t="s">
        <v>306</v>
      </c>
      <c r="B46" s="55">
        <v>39465.870000000003</v>
      </c>
      <c r="F46" s="24"/>
      <c r="H46" s="63"/>
    </row>
    <row r="47" spans="1:8" s="54" customFormat="1" ht="12.75" x14ac:dyDescent="0.2">
      <c r="A47" s="52" t="s">
        <v>307</v>
      </c>
      <c r="B47" s="53">
        <v>51937.8</v>
      </c>
      <c r="E47" s="24"/>
      <c r="F47" s="24"/>
      <c r="G47" s="63"/>
      <c r="H47" s="63"/>
    </row>
    <row r="48" spans="1:8" s="54" customFormat="1" ht="12.75" x14ac:dyDescent="0.2">
      <c r="A48" s="56" t="s">
        <v>308</v>
      </c>
      <c r="B48" s="57">
        <v>0</v>
      </c>
      <c r="E48" s="24"/>
      <c r="F48" s="24"/>
      <c r="G48" s="63"/>
      <c r="H48" s="63"/>
    </row>
    <row r="49" spans="1:8" s="54" customFormat="1" ht="12.75" x14ac:dyDescent="0.2">
      <c r="A49" s="52" t="s">
        <v>309</v>
      </c>
      <c r="B49" s="53">
        <v>0</v>
      </c>
      <c r="E49" s="24"/>
      <c r="F49" s="24"/>
      <c r="H49" s="63"/>
    </row>
    <row r="50" spans="1:8" s="54" customFormat="1" ht="12.75" x14ac:dyDescent="0.2">
      <c r="A50" s="56" t="s">
        <v>310</v>
      </c>
      <c r="B50" s="75">
        <v>0</v>
      </c>
      <c r="E50" s="24"/>
      <c r="F50" s="65"/>
      <c r="G50" s="63"/>
      <c r="H50" s="63"/>
    </row>
    <row r="51" spans="1:8" s="54" customFormat="1" ht="25.5" x14ac:dyDescent="0.2">
      <c r="A51" s="52" t="s">
        <v>311</v>
      </c>
      <c r="B51" s="75">
        <v>0</v>
      </c>
      <c r="E51" s="24"/>
      <c r="F51" s="24"/>
      <c r="G51" s="63"/>
      <c r="H51" s="63"/>
    </row>
    <row r="52" spans="1:8" x14ac:dyDescent="0.25">
      <c r="A52" s="9" t="s">
        <v>126</v>
      </c>
      <c r="B52" s="18">
        <v>2791156.52</v>
      </c>
      <c r="E52" s="31"/>
      <c r="F52" s="39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v>580342.15999999922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2">
    <pageSetUpPr fitToPage="1"/>
  </sheetPr>
  <dimension ref="A1:H54"/>
  <sheetViews>
    <sheetView zoomScaleNormal="100" workbookViewId="0">
      <pane ySplit="3" topLeftCell="A46" activePane="bottomLeft" state="frozen"/>
      <selection activeCell="B38" sqref="B38"/>
      <selection pane="bottomLeft" activeCell="B38" sqref="B38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7" t="s">
        <v>312</v>
      </c>
      <c r="B1" s="157"/>
      <c r="C1" s="157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161" t="s">
        <v>77</v>
      </c>
      <c r="B3" s="161"/>
      <c r="C3" s="161"/>
      <c r="D3" s="15"/>
      <c r="E3" s="1" t="s">
        <v>91</v>
      </c>
      <c r="F3" s="12"/>
    </row>
    <row r="4" spans="1:8" ht="6" customHeight="1" x14ac:dyDescent="0.25"/>
    <row r="5" spans="1:8" x14ac:dyDescent="0.25">
      <c r="A5" s="155" t="s">
        <v>103</v>
      </c>
      <c r="B5" s="159" t="s">
        <v>123</v>
      </c>
      <c r="C5" s="160"/>
      <c r="E5" s="5"/>
      <c r="F5" s="6"/>
    </row>
    <row r="6" spans="1:8" x14ac:dyDescent="0.25">
      <c r="A6" s="156"/>
      <c r="B6" s="16" t="s">
        <v>97</v>
      </c>
      <c r="C6" s="16" t="s">
        <v>98</v>
      </c>
      <c r="E6" s="5"/>
      <c r="F6" s="6"/>
    </row>
    <row r="7" spans="1:8" s="54" customFormat="1" ht="12.75" x14ac:dyDescent="0.2">
      <c r="A7" s="52" t="s">
        <v>117</v>
      </c>
      <c r="B7" s="53">
        <v>792264.91</v>
      </c>
      <c r="C7" s="59">
        <v>821618.19</v>
      </c>
      <c r="E7" s="24"/>
      <c r="F7" s="27"/>
      <c r="G7" s="27"/>
      <c r="H7" s="63"/>
    </row>
    <row r="8" spans="1:8" s="54" customFormat="1" ht="25.5" x14ac:dyDescent="0.2">
      <c r="A8" s="52" t="s">
        <v>106</v>
      </c>
      <c r="B8" s="53">
        <v>107362.55</v>
      </c>
      <c r="C8" s="59">
        <v>107240.46</v>
      </c>
      <c r="E8" s="24"/>
      <c r="F8" s="24"/>
      <c r="G8" s="24"/>
      <c r="H8" s="63"/>
    </row>
    <row r="9" spans="1:8" s="54" customFormat="1" ht="12.75" x14ac:dyDescent="0.25">
      <c r="A9" s="52" t="s">
        <v>118</v>
      </c>
      <c r="B9" s="59">
        <v>586190.31000000006</v>
      </c>
      <c r="C9" s="59">
        <v>575138.61</v>
      </c>
      <c r="E9" s="24"/>
      <c r="F9" s="27"/>
      <c r="G9" s="27"/>
    </row>
    <row r="10" spans="1:8" s="54" customFormat="1" ht="25.5" x14ac:dyDescent="0.2">
      <c r="A10" s="52" t="s">
        <v>113</v>
      </c>
      <c r="B10" s="53">
        <v>203993.21</v>
      </c>
      <c r="C10" s="59">
        <v>198154.04</v>
      </c>
      <c r="E10" s="24"/>
      <c r="F10" s="27"/>
      <c r="G10" s="27"/>
      <c r="H10" s="63"/>
    </row>
    <row r="11" spans="1:8" s="54" customFormat="1" ht="12.75" x14ac:dyDescent="0.2">
      <c r="A11" s="52" t="s">
        <v>104</v>
      </c>
      <c r="B11" s="53">
        <v>161168.42000000001</v>
      </c>
      <c r="C11" s="59">
        <v>157521.88</v>
      </c>
      <c r="E11" s="24"/>
      <c r="F11" s="27"/>
      <c r="G11" s="27"/>
      <c r="H11" s="63"/>
    </row>
    <row r="12" spans="1:8" s="54" customFormat="1" ht="12.75" x14ac:dyDescent="0.2">
      <c r="A12" s="52" t="s">
        <v>100</v>
      </c>
      <c r="B12" s="53">
        <v>31312.65</v>
      </c>
      <c r="C12" s="59">
        <v>30786.35</v>
      </c>
      <c r="E12" s="24"/>
      <c r="F12" s="27"/>
      <c r="G12" s="27"/>
      <c r="H12" s="63"/>
    </row>
    <row r="13" spans="1:8" s="54" customFormat="1" ht="12.75" x14ac:dyDescent="0.2">
      <c r="A13" s="52" t="s">
        <v>101</v>
      </c>
      <c r="B13" s="75">
        <v>0</v>
      </c>
      <c r="C13" s="59">
        <v>237.64</v>
      </c>
      <c r="E13" s="24"/>
      <c r="F13" s="24"/>
      <c r="G13" s="24"/>
      <c r="H13" s="63"/>
    </row>
    <row r="14" spans="1:8" s="54" customFormat="1" ht="12.75" x14ac:dyDescent="0.2">
      <c r="A14" s="52" t="s">
        <v>105</v>
      </c>
      <c r="B14" s="53">
        <v>356379.51</v>
      </c>
      <c r="C14" s="59">
        <v>342569.49</v>
      </c>
      <c r="E14" s="24"/>
      <c r="F14" s="27"/>
      <c r="G14" s="27"/>
      <c r="H14" s="63"/>
    </row>
    <row r="15" spans="1:8" s="54" customFormat="1" ht="12.75" x14ac:dyDescent="0.25">
      <c r="A15" s="52" t="s">
        <v>119</v>
      </c>
      <c r="B15" s="59">
        <v>1200</v>
      </c>
      <c r="C15" s="59">
        <v>1100</v>
      </c>
      <c r="E15" s="24"/>
      <c r="F15" s="27"/>
      <c r="G15" s="27"/>
    </row>
    <row r="16" spans="1:8" s="54" customFormat="1" ht="12.75" x14ac:dyDescent="0.25">
      <c r="A16" s="52" t="s">
        <v>107</v>
      </c>
      <c r="B16" s="59">
        <v>360556.24</v>
      </c>
      <c r="C16" s="59">
        <v>350597.17</v>
      </c>
      <c r="E16" s="24"/>
      <c r="F16" s="27"/>
      <c r="G16" s="27"/>
    </row>
    <row r="17" spans="1:8" s="54" customFormat="1" ht="12.75" x14ac:dyDescent="0.25">
      <c r="A17" s="52" t="s">
        <v>120</v>
      </c>
      <c r="B17" s="75">
        <v>0</v>
      </c>
      <c r="C17" s="75">
        <v>0</v>
      </c>
      <c r="E17" s="24"/>
      <c r="F17" s="37"/>
      <c r="G17" s="37"/>
    </row>
    <row r="18" spans="1:8" s="54" customFormat="1" ht="12.75" x14ac:dyDescent="0.2">
      <c r="A18" s="52" t="s">
        <v>108</v>
      </c>
      <c r="B18" s="75">
        <v>0</v>
      </c>
      <c r="C18" s="75">
        <v>0</v>
      </c>
      <c r="E18" s="24"/>
      <c r="F18" s="24"/>
      <c r="G18" s="24"/>
      <c r="H18" s="63"/>
    </row>
    <row r="19" spans="1:8" s="54" customFormat="1" ht="12.75" x14ac:dyDescent="0.25">
      <c r="A19" s="52" t="s">
        <v>303</v>
      </c>
      <c r="B19" s="59">
        <v>202094.31</v>
      </c>
      <c r="C19" s="59">
        <v>187926.46</v>
      </c>
      <c r="E19" s="24"/>
      <c r="F19" s="27"/>
      <c r="G19" s="27"/>
    </row>
    <row r="20" spans="1:8" s="54" customFormat="1" ht="12.75" x14ac:dyDescent="0.25">
      <c r="A20" s="52" t="s">
        <v>121</v>
      </c>
      <c r="B20" s="75">
        <v>0</v>
      </c>
      <c r="C20" s="59">
        <v>0</v>
      </c>
      <c r="E20" s="24"/>
      <c r="F20" s="24"/>
      <c r="G20" s="24"/>
    </row>
    <row r="21" spans="1:8" s="54" customFormat="1" ht="25.5" x14ac:dyDescent="0.25">
      <c r="A21" s="52" t="s">
        <v>109</v>
      </c>
      <c r="B21" s="53">
        <v>2061894.75</v>
      </c>
      <c r="C21" s="59">
        <v>2003177.48</v>
      </c>
      <c r="E21" s="24"/>
      <c r="F21" s="24"/>
      <c r="G21" s="24"/>
    </row>
    <row r="22" spans="1:8" s="54" customFormat="1" ht="25.5" x14ac:dyDescent="0.25">
      <c r="A22" s="52" t="s">
        <v>110</v>
      </c>
      <c r="B22" s="53">
        <v>4202497.63</v>
      </c>
      <c r="C22" s="59">
        <v>4034293.65</v>
      </c>
      <c r="E22" s="24"/>
      <c r="F22" s="24"/>
      <c r="G22" s="24"/>
    </row>
    <row r="23" spans="1:8" s="54" customFormat="1" ht="12.75" x14ac:dyDescent="0.25">
      <c r="A23" s="52" t="s">
        <v>111</v>
      </c>
      <c r="B23" s="59">
        <v>56178.63</v>
      </c>
      <c r="C23" s="59">
        <v>55180.41</v>
      </c>
      <c r="E23" s="24"/>
      <c r="F23" s="37"/>
      <c r="G23" s="37"/>
    </row>
    <row r="24" spans="1:8" s="54" customFormat="1" ht="12.75" x14ac:dyDescent="0.2">
      <c r="A24" s="52" t="s">
        <v>112</v>
      </c>
      <c r="B24" s="59">
        <v>0</v>
      </c>
      <c r="C24" s="59">
        <v>0</v>
      </c>
      <c r="E24" s="24"/>
      <c r="F24" s="37"/>
      <c r="G24" s="37"/>
      <c r="H24" s="63"/>
    </row>
    <row r="25" spans="1:8" s="54" customFormat="1" ht="12.75" x14ac:dyDescent="0.2">
      <c r="A25" s="52" t="s">
        <v>313</v>
      </c>
      <c r="B25" s="53">
        <v>122689.92</v>
      </c>
      <c r="C25" s="59">
        <v>0</v>
      </c>
      <c r="E25" s="24"/>
      <c r="F25" s="64"/>
      <c r="G25" s="64"/>
      <c r="H25" s="63"/>
    </row>
    <row r="26" spans="1:8" s="54" customFormat="1" ht="12.75" x14ac:dyDescent="0.2">
      <c r="A26" s="52" t="s">
        <v>314</v>
      </c>
      <c r="B26" s="75">
        <v>0</v>
      </c>
      <c r="C26" s="75">
        <v>0</v>
      </c>
      <c r="E26" s="24"/>
      <c r="F26" s="65"/>
      <c r="G26" s="65"/>
      <c r="H26" s="63"/>
    </row>
    <row r="27" spans="1:8" x14ac:dyDescent="0.25">
      <c r="A27" s="9" t="s">
        <v>122</v>
      </c>
      <c r="B27" s="19">
        <v>9245783.0399999991</v>
      </c>
      <c r="C27" s="19">
        <v>8865541.8300000001</v>
      </c>
      <c r="E27" s="25"/>
      <c r="F27" s="38"/>
      <c r="G27" s="38"/>
    </row>
    <row r="28" spans="1:8" ht="15" x14ac:dyDescent="0.25">
      <c r="B28" s="10"/>
      <c r="C28" s="54"/>
    </row>
    <row r="29" spans="1:8" x14ac:dyDescent="0.25">
      <c r="A29" s="16" t="s">
        <v>103</v>
      </c>
      <c r="B29" s="17" t="s">
        <v>124</v>
      </c>
      <c r="C29" s="67"/>
    </row>
    <row r="30" spans="1:8" s="54" customFormat="1" ht="12.75" x14ac:dyDescent="0.2">
      <c r="A30" s="52" t="s">
        <v>117</v>
      </c>
      <c r="B30" s="53">
        <v>742233.59999999998</v>
      </c>
      <c r="C30" s="67"/>
      <c r="E30" s="24"/>
      <c r="F30" s="62"/>
      <c r="G30" s="63"/>
      <c r="H30" s="63"/>
    </row>
    <row r="31" spans="1:8" s="54" customFormat="1" ht="12.75" x14ac:dyDescent="0.2">
      <c r="A31" s="52" t="s">
        <v>125</v>
      </c>
      <c r="B31" s="53">
        <v>168841</v>
      </c>
      <c r="E31" s="24"/>
      <c r="F31" s="27"/>
      <c r="G31" s="63"/>
      <c r="H31" s="63"/>
    </row>
    <row r="32" spans="1:8" s="54" customFormat="1" ht="25.5" x14ac:dyDescent="0.2">
      <c r="A32" s="52" t="s">
        <v>99</v>
      </c>
      <c r="B32" s="53">
        <v>201476.4</v>
      </c>
      <c r="E32" s="24"/>
      <c r="F32" s="37"/>
      <c r="G32" s="63"/>
      <c r="H32" s="63"/>
    </row>
    <row r="33" spans="1:8" s="54" customFormat="1" ht="12.75" x14ac:dyDescent="0.2">
      <c r="A33" s="52" t="s">
        <v>114</v>
      </c>
      <c r="B33" s="53">
        <v>159180</v>
      </c>
      <c r="E33" s="24"/>
      <c r="F33" s="37"/>
      <c r="G33" s="63"/>
      <c r="H33" s="63"/>
    </row>
    <row r="34" spans="1:8" s="54" customFormat="1" ht="12.75" x14ac:dyDescent="0.2">
      <c r="A34" s="52" t="s">
        <v>276</v>
      </c>
      <c r="B34" s="53">
        <v>30926.400000000001</v>
      </c>
      <c r="E34" s="24"/>
      <c r="F34" s="37"/>
      <c r="G34" s="63"/>
      <c r="H34" s="63"/>
    </row>
    <row r="35" spans="1:8" s="54" customFormat="1" ht="12.75" x14ac:dyDescent="0.2">
      <c r="A35" s="52" t="s">
        <v>277</v>
      </c>
      <c r="B35" s="75">
        <v>0</v>
      </c>
      <c r="E35" s="24"/>
      <c r="F35" s="24"/>
      <c r="G35" s="63"/>
      <c r="H35" s="63"/>
    </row>
    <row r="36" spans="1:8" s="54" customFormat="1" ht="12.75" x14ac:dyDescent="0.2">
      <c r="A36" s="52" t="s">
        <v>278</v>
      </c>
      <c r="B36" s="53">
        <v>335035.26</v>
      </c>
      <c r="E36" s="24"/>
      <c r="F36" s="27"/>
      <c r="G36" s="63"/>
      <c r="H36" s="63"/>
    </row>
    <row r="37" spans="1:8" s="54" customFormat="1" ht="12.75" x14ac:dyDescent="0.2">
      <c r="A37" s="52" t="s">
        <v>102</v>
      </c>
      <c r="B37" s="53">
        <v>0</v>
      </c>
      <c r="E37" s="24"/>
      <c r="F37" s="27"/>
      <c r="G37" s="63"/>
      <c r="H37" s="63"/>
    </row>
    <row r="38" spans="1:8" s="54" customFormat="1" ht="12.75" x14ac:dyDescent="0.2">
      <c r="A38" s="52" t="s">
        <v>279</v>
      </c>
      <c r="B38" s="53">
        <v>356108.4</v>
      </c>
      <c r="E38" s="24"/>
      <c r="F38" s="37"/>
      <c r="G38" s="63"/>
      <c r="H38" s="63"/>
    </row>
    <row r="39" spans="1:8" s="54" customFormat="1" ht="12.75" x14ac:dyDescent="0.2">
      <c r="A39" s="52" t="s">
        <v>280</v>
      </c>
      <c r="B39" s="75">
        <v>0</v>
      </c>
      <c r="E39" s="24"/>
      <c r="F39" s="24"/>
      <c r="G39" s="63"/>
      <c r="H39" s="63"/>
    </row>
    <row r="40" spans="1:8" s="54" customFormat="1" ht="12.75" x14ac:dyDescent="0.2">
      <c r="A40" s="56" t="s">
        <v>281</v>
      </c>
      <c r="B40" s="75">
        <v>0</v>
      </c>
      <c r="E40" s="24"/>
      <c r="F40" s="24"/>
      <c r="G40" s="63"/>
      <c r="H40" s="63"/>
    </row>
    <row r="41" spans="1:8" s="54" customFormat="1" ht="12.75" x14ac:dyDescent="0.2">
      <c r="A41" s="52" t="s">
        <v>302</v>
      </c>
      <c r="B41" s="53">
        <v>204746.75</v>
      </c>
      <c r="E41" s="24"/>
      <c r="F41" s="24"/>
      <c r="G41" s="63"/>
      <c r="H41" s="63"/>
    </row>
    <row r="42" spans="1:8" s="54" customFormat="1" ht="25.5" x14ac:dyDescent="0.2">
      <c r="A42" s="52" t="s">
        <v>304</v>
      </c>
      <c r="B42" s="53">
        <v>1046254.63</v>
      </c>
      <c r="E42" s="24"/>
      <c r="F42" s="24"/>
      <c r="G42" s="63"/>
      <c r="H42" s="63"/>
    </row>
    <row r="43" spans="1:8" s="54" customFormat="1" ht="12.75" x14ac:dyDescent="0.25">
      <c r="A43" s="58" t="s">
        <v>115</v>
      </c>
      <c r="B43" s="55">
        <v>22627.67</v>
      </c>
      <c r="E43" s="24"/>
      <c r="F43" s="24"/>
    </row>
    <row r="44" spans="1:8" s="54" customFormat="1" ht="12.75" x14ac:dyDescent="0.2">
      <c r="A44" s="58" t="s">
        <v>127</v>
      </c>
      <c r="B44" s="55">
        <v>36644.129999999997</v>
      </c>
      <c r="F44" s="64"/>
      <c r="H44" s="63"/>
    </row>
    <row r="45" spans="1:8" s="54" customFormat="1" ht="12.75" x14ac:dyDescent="0.2">
      <c r="A45" s="52" t="s">
        <v>305</v>
      </c>
      <c r="B45" s="53">
        <v>3233922.52</v>
      </c>
      <c r="E45" s="24"/>
      <c r="F45" s="24"/>
      <c r="H45" s="63"/>
    </row>
    <row r="46" spans="1:8" s="54" customFormat="1" ht="12.75" x14ac:dyDescent="0.2">
      <c r="A46" s="58" t="s">
        <v>306</v>
      </c>
      <c r="B46" s="55">
        <v>48090.75</v>
      </c>
      <c r="F46" s="24"/>
      <c r="H46" s="63"/>
    </row>
    <row r="47" spans="1:8" s="54" customFormat="1" ht="12.75" x14ac:dyDescent="0.2">
      <c r="A47" s="52" t="s">
        <v>307</v>
      </c>
      <c r="B47" s="53">
        <v>51366.6</v>
      </c>
      <c r="E47" s="24"/>
      <c r="F47" s="24"/>
      <c r="G47" s="63"/>
      <c r="H47" s="63"/>
    </row>
    <row r="48" spans="1:8" s="54" customFormat="1" ht="12.75" x14ac:dyDescent="0.2">
      <c r="A48" s="56" t="s">
        <v>308</v>
      </c>
      <c r="B48" s="57">
        <v>130711</v>
      </c>
      <c r="E48" s="24"/>
      <c r="F48" s="24"/>
      <c r="G48" s="63"/>
      <c r="H48" s="63"/>
    </row>
    <row r="49" spans="1:8" s="54" customFormat="1" ht="12.75" x14ac:dyDescent="0.2">
      <c r="A49" s="52" t="s">
        <v>309</v>
      </c>
      <c r="B49" s="53">
        <v>154743.84</v>
      </c>
      <c r="E49" s="24"/>
      <c r="F49" s="27"/>
      <c r="H49" s="63"/>
    </row>
    <row r="50" spans="1:8" s="54" customFormat="1" ht="12.75" x14ac:dyDescent="0.2">
      <c r="A50" s="56" t="s">
        <v>310</v>
      </c>
      <c r="B50" s="75">
        <v>0</v>
      </c>
      <c r="E50" s="24"/>
      <c r="F50" s="65"/>
      <c r="G50" s="63"/>
      <c r="H50" s="63"/>
    </row>
    <row r="51" spans="1:8" s="54" customFormat="1" ht="25.5" x14ac:dyDescent="0.2">
      <c r="A51" s="52" t="s">
        <v>311</v>
      </c>
      <c r="B51" s="75">
        <v>0</v>
      </c>
      <c r="E51" s="24"/>
      <c r="F51" s="24"/>
      <c r="G51" s="63"/>
      <c r="H51" s="63"/>
    </row>
    <row r="52" spans="1:8" x14ac:dyDescent="0.25">
      <c r="A52" s="9" t="s">
        <v>126</v>
      </c>
      <c r="B52" s="18">
        <v>6815546.4000000004</v>
      </c>
      <c r="E52" s="31"/>
      <c r="F52" s="39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v>2049995.4299999997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3">
    <pageSetUpPr fitToPage="1"/>
  </sheetPr>
  <dimension ref="A1:H54"/>
  <sheetViews>
    <sheetView zoomScaleNormal="100" workbookViewId="0">
      <pane ySplit="3" topLeftCell="A46" activePane="bottomLeft" state="frozen"/>
      <selection activeCell="B38" sqref="B38"/>
      <selection pane="bottomLeft" activeCell="B38" sqref="B38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7" t="s">
        <v>312</v>
      </c>
      <c r="B1" s="157"/>
      <c r="C1" s="157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161" t="s">
        <v>78</v>
      </c>
      <c r="B3" s="161"/>
      <c r="C3" s="161"/>
      <c r="D3" s="15"/>
      <c r="E3" s="1" t="s">
        <v>91</v>
      </c>
      <c r="F3" s="12"/>
    </row>
    <row r="4" spans="1:8" ht="6" customHeight="1" x14ac:dyDescent="0.25"/>
    <row r="5" spans="1:8" x14ac:dyDescent="0.25">
      <c r="A5" s="155" t="s">
        <v>103</v>
      </c>
      <c r="B5" s="159" t="s">
        <v>123</v>
      </c>
      <c r="C5" s="160"/>
      <c r="E5" s="5"/>
      <c r="F5" s="6"/>
    </row>
    <row r="6" spans="1:8" x14ac:dyDescent="0.25">
      <c r="A6" s="156"/>
      <c r="B6" s="16" t="s">
        <v>97</v>
      </c>
      <c r="C6" s="16" t="s">
        <v>98</v>
      </c>
      <c r="E6" s="5"/>
      <c r="F6" s="6"/>
    </row>
    <row r="7" spans="1:8" s="54" customFormat="1" ht="12.75" x14ac:dyDescent="0.2">
      <c r="A7" s="52" t="s">
        <v>117</v>
      </c>
      <c r="B7" s="53">
        <v>3381545.02</v>
      </c>
      <c r="C7" s="59">
        <v>3539288.84</v>
      </c>
      <c r="E7" s="24"/>
      <c r="F7" s="27"/>
      <c r="G7" s="27"/>
      <c r="H7" s="63"/>
    </row>
    <row r="8" spans="1:8" s="54" customFormat="1" ht="25.5" x14ac:dyDescent="0.2">
      <c r="A8" s="52" t="s">
        <v>106</v>
      </c>
      <c r="B8" s="53">
        <v>957443.79</v>
      </c>
      <c r="C8" s="59">
        <v>968493.45</v>
      </c>
      <c r="E8" s="24"/>
      <c r="F8" s="24"/>
      <c r="G8" s="24"/>
      <c r="H8" s="63"/>
    </row>
    <row r="9" spans="1:8" s="54" customFormat="1" ht="12.75" x14ac:dyDescent="0.25">
      <c r="A9" s="52" t="s">
        <v>118</v>
      </c>
      <c r="B9" s="59">
        <v>2664693.84</v>
      </c>
      <c r="C9" s="59">
        <v>2681546.7999999998</v>
      </c>
      <c r="E9" s="24"/>
      <c r="F9" s="27"/>
      <c r="G9" s="27"/>
    </row>
    <row r="10" spans="1:8" s="54" customFormat="1" ht="25.5" x14ac:dyDescent="0.2">
      <c r="A10" s="52" t="s">
        <v>113</v>
      </c>
      <c r="B10" s="53">
        <v>927306.33</v>
      </c>
      <c r="C10" s="59">
        <v>927168.58</v>
      </c>
      <c r="E10" s="24"/>
      <c r="F10" s="27"/>
      <c r="G10" s="27"/>
      <c r="H10" s="63"/>
    </row>
    <row r="11" spans="1:8" s="54" customFormat="1" ht="12.75" x14ac:dyDescent="0.2">
      <c r="A11" s="52" t="s">
        <v>104</v>
      </c>
      <c r="B11" s="53">
        <v>731818.71</v>
      </c>
      <c r="C11" s="59">
        <v>734690.2</v>
      </c>
      <c r="E11" s="24"/>
      <c r="F11" s="27"/>
      <c r="G11" s="27"/>
      <c r="H11" s="63"/>
    </row>
    <row r="12" spans="1:8" s="54" customFormat="1" ht="12.75" x14ac:dyDescent="0.2">
      <c r="A12" s="52" t="s">
        <v>100</v>
      </c>
      <c r="B12" s="53">
        <v>104033.73</v>
      </c>
      <c r="C12" s="59">
        <v>103610.32</v>
      </c>
      <c r="E12" s="24"/>
      <c r="F12" s="27"/>
      <c r="G12" s="27"/>
      <c r="H12" s="63"/>
    </row>
    <row r="13" spans="1:8" s="54" customFormat="1" ht="12.75" x14ac:dyDescent="0.2">
      <c r="A13" s="52" t="s">
        <v>101</v>
      </c>
      <c r="B13" s="75">
        <v>0</v>
      </c>
      <c r="C13" s="59">
        <v>864.15</v>
      </c>
      <c r="E13" s="24"/>
      <c r="F13" s="24"/>
      <c r="G13" s="27"/>
      <c r="H13" s="63"/>
    </row>
    <row r="14" spans="1:8" s="54" customFormat="1" ht="12.75" x14ac:dyDescent="0.2">
      <c r="A14" s="52" t="s">
        <v>105</v>
      </c>
      <c r="B14" s="53">
        <v>1617648.93</v>
      </c>
      <c r="C14" s="59">
        <v>1539927.26</v>
      </c>
      <c r="E14" s="24"/>
      <c r="F14" s="27"/>
      <c r="G14" s="27"/>
      <c r="H14" s="63"/>
    </row>
    <row r="15" spans="1:8" s="54" customFormat="1" ht="12.75" x14ac:dyDescent="0.25">
      <c r="A15" s="52" t="s">
        <v>119</v>
      </c>
      <c r="B15" s="59">
        <v>127680</v>
      </c>
      <c r="C15" s="59">
        <v>144760</v>
      </c>
      <c r="E15" s="24"/>
      <c r="F15" s="27"/>
      <c r="G15" s="27"/>
    </row>
    <row r="16" spans="1:8" s="54" customFormat="1" ht="12.75" x14ac:dyDescent="0.25">
      <c r="A16" s="52" t="s">
        <v>107</v>
      </c>
      <c r="B16" s="59">
        <v>1639015.44</v>
      </c>
      <c r="C16" s="59">
        <v>1640064.03</v>
      </c>
      <c r="E16" s="24"/>
      <c r="F16" s="27"/>
      <c r="G16" s="27"/>
    </row>
    <row r="17" spans="1:8" s="54" customFormat="1" ht="12.75" x14ac:dyDescent="0.25">
      <c r="A17" s="52" t="s">
        <v>120</v>
      </c>
      <c r="B17" s="75">
        <v>0</v>
      </c>
      <c r="C17" s="75">
        <v>0</v>
      </c>
      <c r="E17" s="24"/>
      <c r="F17" s="37"/>
      <c r="G17" s="37"/>
    </row>
    <row r="18" spans="1:8" s="54" customFormat="1" ht="12.75" x14ac:dyDescent="0.2">
      <c r="A18" s="52" t="s">
        <v>108</v>
      </c>
      <c r="B18" s="75">
        <v>0</v>
      </c>
      <c r="C18" s="75">
        <v>0</v>
      </c>
      <c r="E18" s="24"/>
      <c r="F18" s="24"/>
      <c r="G18" s="24"/>
      <c r="H18" s="63"/>
    </row>
    <row r="19" spans="1:8" s="54" customFormat="1" ht="12.75" x14ac:dyDescent="0.25">
      <c r="A19" s="52" t="s">
        <v>303</v>
      </c>
      <c r="B19" s="59">
        <v>394429.37</v>
      </c>
      <c r="C19" s="59">
        <v>417221.56</v>
      </c>
      <c r="E19" s="24"/>
      <c r="F19" s="27"/>
      <c r="G19" s="27"/>
    </row>
    <row r="20" spans="1:8" s="54" customFormat="1" ht="12.75" x14ac:dyDescent="0.25">
      <c r="A20" s="52" t="s">
        <v>121</v>
      </c>
      <c r="B20" s="75">
        <v>0</v>
      </c>
      <c r="C20" s="59">
        <v>0</v>
      </c>
      <c r="E20" s="24"/>
      <c r="F20" s="24"/>
      <c r="G20" s="24"/>
    </row>
    <row r="21" spans="1:8" s="54" customFormat="1" ht="25.5" x14ac:dyDescent="0.25">
      <c r="A21" s="52" t="s">
        <v>109</v>
      </c>
      <c r="B21" s="53">
        <v>4551617.2699999996</v>
      </c>
      <c r="C21" s="59">
        <v>4514995.67</v>
      </c>
      <c r="E21" s="24"/>
      <c r="F21" s="24"/>
      <c r="G21" s="24"/>
    </row>
    <row r="22" spans="1:8" s="54" customFormat="1" ht="25.5" x14ac:dyDescent="0.25">
      <c r="A22" s="52" t="s">
        <v>110</v>
      </c>
      <c r="B22" s="53">
        <v>2293200.91</v>
      </c>
      <c r="C22" s="59">
        <v>5492866.9500000002</v>
      </c>
      <c r="E22" s="24"/>
      <c r="F22" s="24"/>
      <c r="G22" s="24"/>
    </row>
    <row r="23" spans="1:8" s="54" customFormat="1" ht="12.75" x14ac:dyDescent="0.25">
      <c r="A23" s="52" t="s">
        <v>111</v>
      </c>
      <c r="B23" s="59">
        <v>255376.47</v>
      </c>
      <c r="C23" s="59">
        <v>257322.1</v>
      </c>
      <c r="E23" s="24"/>
      <c r="F23" s="37"/>
      <c r="G23" s="37"/>
    </row>
    <row r="24" spans="1:8" s="54" customFormat="1" ht="12.75" x14ac:dyDescent="0.2">
      <c r="A24" s="52" t="s">
        <v>112</v>
      </c>
      <c r="B24" s="59">
        <v>355179.7</v>
      </c>
      <c r="C24" s="59">
        <v>390481.51</v>
      </c>
      <c r="E24" s="24"/>
      <c r="F24" s="37"/>
      <c r="G24" s="37"/>
      <c r="H24" s="63"/>
    </row>
    <row r="25" spans="1:8" s="54" customFormat="1" ht="12.75" x14ac:dyDescent="0.2">
      <c r="A25" s="52" t="s">
        <v>313</v>
      </c>
      <c r="B25" s="53">
        <v>48859.14</v>
      </c>
      <c r="C25" s="59">
        <v>47987.29</v>
      </c>
      <c r="E25" s="24"/>
      <c r="F25" s="64"/>
      <c r="G25" s="64"/>
      <c r="H25" s="63"/>
    </row>
    <row r="26" spans="1:8" s="54" customFormat="1" ht="12.75" x14ac:dyDescent="0.2">
      <c r="A26" s="52" t="s">
        <v>314</v>
      </c>
      <c r="B26" s="75">
        <v>0</v>
      </c>
      <c r="C26" s="75">
        <v>0</v>
      </c>
      <c r="E26" s="24"/>
      <c r="F26" s="65"/>
      <c r="G26" s="65"/>
      <c r="H26" s="63"/>
    </row>
    <row r="27" spans="1:8" x14ac:dyDescent="0.25">
      <c r="A27" s="9" t="s">
        <v>122</v>
      </c>
      <c r="B27" s="19">
        <v>20049848.649999999</v>
      </c>
      <c r="C27" s="19">
        <v>23401288.710000001</v>
      </c>
      <c r="E27" s="25"/>
      <c r="F27" s="38"/>
      <c r="G27" s="38"/>
      <c r="H27" s="35"/>
    </row>
    <row r="28" spans="1:8" ht="15" x14ac:dyDescent="0.25">
      <c r="B28" s="10"/>
      <c r="C28" s="54"/>
    </row>
    <row r="29" spans="1:8" x14ac:dyDescent="0.25">
      <c r="A29" s="16" t="s">
        <v>103</v>
      </c>
      <c r="B29" s="17" t="s">
        <v>124</v>
      </c>
      <c r="C29" s="67"/>
    </row>
    <row r="30" spans="1:8" s="54" customFormat="1" ht="12.75" x14ac:dyDescent="0.2">
      <c r="A30" s="52" t="s">
        <v>117</v>
      </c>
      <c r="B30" s="53">
        <v>3421226.88</v>
      </c>
      <c r="C30" s="67"/>
      <c r="E30" s="24"/>
      <c r="F30" s="62"/>
      <c r="G30" s="63"/>
      <c r="H30" s="63"/>
    </row>
    <row r="31" spans="1:8" s="54" customFormat="1" ht="12.75" x14ac:dyDescent="0.2">
      <c r="A31" s="52" t="s">
        <v>125</v>
      </c>
      <c r="B31" s="53">
        <v>3263079</v>
      </c>
      <c r="E31" s="24"/>
      <c r="F31" s="27"/>
      <c r="G31" s="63"/>
      <c r="H31" s="63"/>
    </row>
    <row r="32" spans="1:8" s="54" customFormat="1" ht="25.5" x14ac:dyDescent="0.2">
      <c r="A32" s="52" t="s">
        <v>99</v>
      </c>
      <c r="B32" s="53">
        <v>928678.62</v>
      </c>
      <c r="E32" s="24"/>
      <c r="F32" s="37"/>
      <c r="G32" s="63"/>
      <c r="H32" s="63"/>
    </row>
    <row r="33" spans="1:8" s="54" customFormat="1" ht="12.75" x14ac:dyDescent="0.2">
      <c r="A33" s="52" t="s">
        <v>114</v>
      </c>
      <c r="B33" s="53">
        <v>733719</v>
      </c>
      <c r="E33" s="24"/>
      <c r="F33" s="37"/>
      <c r="G33" s="63"/>
      <c r="H33" s="63"/>
    </row>
    <row r="34" spans="1:8" s="54" customFormat="1" ht="12.75" x14ac:dyDescent="0.2">
      <c r="A34" s="52" t="s">
        <v>276</v>
      </c>
      <c r="B34" s="53">
        <v>104033.76</v>
      </c>
      <c r="E34" s="24"/>
      <c r="F34" s="37"/>
      <c r="G34" s="63"/>
      <c r="H34" s="63"/>
    </row>
    <row r="35" spans="1:8" s="54" customFormat="1" ht="12.75" x14ac:dyDescent="0.2">
      <c r="A35" s="52" t="s">
        <v>277</v>
      </c>
      <c r="B35" s="75">
        <v>0</v>
      </c>
      <c r="E35" s="24"/>
      <c r="F35" s="24"/>
      <c r="G35" s="63"/>
      <c r="H35" s="63"/>
    </row>
    <row r="36" spans="1:8" s="54" customFormat="1" ht="12.75" x14ac:dyDescent="0.2">
      <c r="A36" s="52" t="s">
        <v>278</v>
      </c>
      <c r="B36" s="53">
        <v>1485880.65</v>
      </c>
      <c r="E36" s="24"/>
      <c r="F36" s="27"/>
      <c r="G36" s="63"/>
      <c r="H36" s="63"/>
    </row>
    <row r="37" spans="1:8" s="54" customFormat="1" ht="12.75" x14ac:dyDescent="0.2">
      <c r="A37" s="52" t="s">
        <v>102</v>
      </c>
      <c r="B37" s="53">
        <v>0</v>
      </c>
      <c r="E37" s="24"/>
      <c r="F37" s="27"/>
      <c r="G37" s="63"/>
      <c r="H37" s="63"/>
    </row>
    <row r="38" spans="1:8" s="54" customFormat="1" ht="12.75" x14ac:dyDescent="0.2">
      <c r="A38" s="52" t="s">
        <v>279</v>
      </c>
      <c r="B38" s="53">
        <v>1641434.22</v>
      </c>
      <c r="E38" s="24"/>
      <c r="F38" s="37"/>
      <c r="G38" s="63"/>
      <c r="H38" s="63"/>
    </row>
    <row r="39" spans="1:8" s="54" customFormat="1" ht="12.75" x14ac:dyDescent="0.2">
      <c r="A39" s="52" t="s">
        <v>280</v>
      </c>
      <c r="B39" s="75">
        <v>0</v>
      </c>
      <c r="E39" s="24"/>
      <c r="F39" s="24"/>
      <c r="G39" s="63"/>
      <c r="H39" s="63"/>
    </row>
    <row r="40" spans="1:8" s="54" customFormat="1" ht="12.75" x14ac:dyDescent="0.2">
      <c r="A40" s="56" t="s">
        <v>281</v>
      </c>
      <c r="B40" s="75">
        <v>0</v>
      </c>
      <c r="E40" s="24"/>
      <c r="F40" s="24"/>
      <c r="G40" s="63"/>
      <c r="H40" s="63"/>
    </row>
    <row r="41" spans="1:8" s="54" customFormat="1" ht="12.75" x14ac:dyDescent="0.2">
      <c r="A41" s="52" t="s">
        <v>302</v>
      </c>
      <c r="B41" s="53">
        <v>383616.66</v>
      </c>
      <c r="E41" s="24"/>
      <c r="F41" s="24"/>
      <c r="G41" s="63"/>
      <c r="H41" s="63"/>
    </row>
    <row r="42" spans="1:8" s="54" customFormat="1" ht="25.5" x14ac:dyDescent="0.2">
      <c r="A42" s="52" t="s">
        <v>304</v>
      </c>
      <c r="B42" s="53">
        <v>5203890.9400000004</v>
      </c>
      <c r="E42" s="24"/>
      <c r="F42" s="24"/>
      <c r="G42" s="63"/>
      <c r="H42" s="63"/>
    </row>
    <row r="43" spans="1:8" s="54" customFormat="1" ht="12.75" x14ac:dyDescent="0.25">
      <c r="A43" s="58" t="s">
        <v>115</v>
      </c>
      <c r="B43" s="55">
        <v>201892.06</v>
      </c>
      <c r="E43" s="24"/>
      <c r="F43" s="24"/>
    </row>
    <row r="44" spans="1:8" s="54" customFormat="1" ht="12.75" x14ac:dyDescent="0.2">
      <c r="A44" s="58" t="s">
        <v>127</v>
      </c>
      <c r="B44" s="55">
        <v>326704.29000000004</v>
      </c>
      <c r="F44" s="64"/>
      <c r="H44" s="63"/>
    </row>
    <row r="45" spans="1:8" s="54" customFormat="1" ht="12.75" x14ac:dyDescent="0.2">
      <c r="A45" s="52" t="s">
        <v>305</v>
      </c>
      <c r="B45" s="53">
        <v>2693439.52</v>
      </c>
      <c r="E45" s="24"/>
      <c r="F45" s="24"/>
      <c r="H45" s="63"/>
    </row>
    <row r="46" spans="1:8" s="54" customFormat="1" ht="12.75" x14ac:dyDescent="0.2">
      <c r="A46" s="58" t="s">
        <v>306</v>
      </c>
      <c r="B46" s="55">
        <v>174005.38</v>
      </c>
      <c r="F46" s="24"/>
      <c r="H46" s="63"/>
    </row>
    <row r="47" spans="1:8" s="54" customFormat="1" ht="12.75" x14ac:dyDescent="0.2">
      <c r="A47" s="52" t="s">
        <v>307</v>
      </c>
      <c r="B47" s="53">
        <v>151776</v>
      </c>
      <c r="E47" s="24"/>
      <c r="F47" s="24"/>
      <c r="G47" s="63"/>
      <c r="H47" s="63"/>
    </row>
    <row r="48" spans="1:8" s="54" customFormat="1" ht="12.75" x14ac:dyDescent="0.2">
      <c r="A48" s="56" t="s">
        <v>308</v>
      </c>
      <c r="B48" s="57">
        <v>0</v>
      </c>
      <c r="E48" s="24"/>
      <c r="F48" s="24"/>
      <c r="G48" s="63"/>
      <c r="H48" s="63"/>
    </row>
    <row r="49" spans="1:8" s="54" customFormat="1" ht="12.75" x14ac:dyDescent="0.2">
      <c r="A49" s="52" t="s">
        <v>309</v>
      </c>
      <c r="B49" s="53">
        <v>3184.74</v>
      </c>
      <c r="E49" s="24"/>
      <c r="F49" s="27"/>
      <c r="H49" s="63"/>
    </row>
    <row r="50" spans="1:8" s="54" customFormat="1" ht="12.75" x14ac:dyDescent="0.2">
      <c r="A50" s="56" t="s">
        <v>310</v>
      </c>
      <c r="B50" s="75">
        <v>0</v>
      </c>
      <c r="E50" s="24"/>
      <c r="F50" s="65"/>
      <c r="G50" s="63"/>
      <c r="H50" s="63"/>
    </row>
    <row r="51" spans="1:8" s="54" customFormat="1" ht="25.5" x14ac:dyDescent="0.2">
      <c r="A51" s="52" t="s">
        <v>311</v>
      </c>
      <c r="B51" s="75">
        <v>0</v>
      </c>
      <c r="E51" s="24"/>
      <c r="F51" s="24"/>
      <c r="G51" s="63"/>
      <c r="H51" s="63"/>
    </row>
    <row r="52" spans="1:8" x14ac:dyDescent="0.25">
      <c r="A52" s="9" t="s">
        <v>126</v>
      </c>
      <c r="B52" s="18">
        <v>20013959.989999998</v>
      </c>
      <c r="E52" s="31"/>
      <c r="F52" s="39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v>3387328.7200000025</v>
      </c>
      <c r="F54" s="35"/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4">
    <pageSetUpPr fitToPage="1"/>
  </sheetPr>
  <dimension ref="A1:H54"/>
  <sheetViews>
    <sheetView zoomScaleNormal="100" workbookViewId="0">
      <pane ySplit="3" topLeftCell="A46" activePane="bottomLeft" state="frozen"/>
      <selection activeCell="B38" sqref="B38"/>
      <selection pane="bottomLeft" activeCell="B38" sqref="B38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7" t="s">
        <v>312</v>
      </c>
      <c r="B1" s="157"/>
      <c r="C1" s="157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161" t="s">
        <v>79</v>
      </c>
      <c r="B3" s="161"/>
      <c r="C3" s="161"/>
      <c r="D3" s="15"/>
      <c r="E3" s="1" t="s">
        <v>91</v>
      </c>
      <c r="F3" s="12"/>
    </row>
    <row r="4" spans="1:8" ht="6" customHeight="1" x14ac:dyDescent="0.25"/>
    <row r="5" spans="1:8" x14ac:dyDescent="0.25">
      <c r="A5" s="155" t="s">
        <v>103</v>
      </c>
      <c r="B5" s="159" t="s">
        <v>123</v>
      </c>
      <c r="C5" s="160"/>
      <c r="E5" s="5"/>
      <c r="F5" s="6"/>
    </row>
    <row r="6" spans="1:8" x14ac:dyDescent="0.25">
      <c r="A6" s="156"/>
      <c r="B6" s="16" t="s">
        <v>97</v>
      </c>
      <c r="C6" s="16" t="s">
        <v>98</v>
      </c>
      <c r="E6" s="5"/>
      <c r="F6" s="6"/>
    </row>
    <row r="7" spans="1:8" s="54" customFormat="1" ht="12.75" x14ac:dyDescent="0.2">
      <c r="A7" s="52" t="s">
        <v>117</v>
      </c>
      <c r="B7" s="53">
        <v>2397180.1800000002</v>
      </c>
      <c r="C7" s="59">
        <v>2437283.4900000002</v>
      </c>
      <c r="E7" s="24"/>
      <c r="F7" s="27"/>
      <c r="G7" s="27"/>
      <c r="H7" s="63"/>
    </row>
    <row r="8" spans="1:8" s="54" customFormat="1" ht="25.5" x14ac:dyDescent="0.2">
      <c r="A8" s="52" t="s">
        <v>106</v>
      </c>
      <c r="B8" s="53">
        <v>561068.59</v>
      </c>
      <c r="C8" s="59">
        <v>558575.39</v>
      </c>
      <c r="E8" s="24"/>
      <c r="F8" s="24"/>
      <c r="G8" s="24"/>
      <c r="H8" s="63"/>
    </row>
    <row r="9" spans="1:8" s="54" customFormat="1" ht="12.75" x14ac:dyDescent="0.25">
      <c r="A9" s="52" t="s">
        <v>118</v>
      </c>
      <c r="B9" s="59">
        <v>1868992.41</v>
      </c>
      <c r="C9" s="59">
        <v>1854192.76</v>
      </c>
      <c r="E9" s="24"/>
      <c r="F9" s="27"/>
      <c r="G9" s="27"/>
    </row>
    <row r="10" spans="1:8" s="54" customFormat="1" ht="25.5" x14ac:dyDescent="0.2">
      <c r="A10" s="52" t="s">
        <v>113</v>
      </c>
      <c r="B10" s="53">
        <v>649679.81999999995</v>
      </c>
      <c r="C10" s="59">
        <v>641977.77</v>
      </c>
      <c r="E10" s="24"/>
      <c r="F10" s="27"/>
      <c r="G10" s="27"/>
      <c r="H10" s="63"/>
    </row>
    <row r="11" spans="1:8" s="54" customFormat="1" ht="12.75" x14ac:dyDescent="0.2">
      <c r="A11" s="52" t="s">
        <v>104</v>
      </c>
      <c r="B11" s="53">
        <v>513290.58</v>
      </c>
      <c r="C11" s="59">
        <v>508582.12</v>
      </c>
      <c r="E11" s="24"/>
      <c r="F11" s="27"/>
      <c r="G11" s="27"/>
      <c r="H11" s="63"/>
    </row>
    <row r="12" spans="1:8" s="54" customFormat="1" ht="12.75" x14ac:dyDescent="0.2">
      <c r="A12" s="52" t="s">
        <v>100</v>
      </c>
      <c r="B12" s="53">
        <v>99724.68</v>
      </c>
      <c r="C12" s="59">
        <v>98993.48</v>
      </c>
      <c r="E12" s="24"/>
      <c r="F12" s="27"/>
      <c r="G12" s="27"/>
      <c r="H12" s="63"/>
    </row>
    <row r="13" spans="1:8" s="54" customFormat="1" ht="12.75" x14ac:dyDescent="0.2">
      <c r="A13" s="52" t="s">
        <v>101</v>
      </c>
      <c r="B13" s="75">
        <v>0</v>
      </c>
      <c r="C13" s="59">
        <v>406.3</v>
      </c>
      <c r="E13" s="24"/>
      <c r="F13" s="24"/>
      <c r="G13" s="27"/>
      <c r="H13" s="63"/>
    </row>
    <row r="14" spans="1:8" s="54" customFormat="1" ht="12.75" x14ac:dyDescent="0.2">
      <c r="A14" s="52" t="s">
        <v>105</v>
      </c>
      <c r="B14" s="53">
        <v>1398128.42</v>
      </c>
      <c r="C14" s="59">
        <v>1364775.97</v>
      </c>
      <c r="E14" s="24"/>
      <c r="F14" s="27"/>
      <c r="G14" s="27"/>
      <c r="H14" s="63"/>
    </row>
    <row r="15" spans="1:8" s="54" customFormat="1" ht="12.75" x14ac:dyDescent="0.25">
      <c r="A15" s="52" t="s">
        <v>119</v>
      </c>
      <c r="B15" s="59">
        <v>806400</v>
      </c>
      <c r="C15" s="59">
        <v>837300</v>
      </c>
      <c r="E15" s="24"/>
      <c r="F15" s="27"/>
      <c r="G15" s="27"/>
    </row>
    <row r="16" spans="1:8" s="54" customFormat="1" ht="12.75" x14ac:dyDescent="0.25">
      <c r="A16" s="52" t="s">
        <v>107</v>
      </c>
      <c r="B16" s="59">
        <v>1148310.48</v>
      </c>
      <c r="C16" s="59">
        <v>1135755.8</v>
      </c>
      <c r="E16" s="24"/>
      <c r="F16" s="27"/>
      <c r="G16" s="27"/>
    </row>
    <row r="17" spans="1:8" s="54" customFormat="1" ht="12.75" x14ac:dyDescent="0.25">
      <c r="A17" s="52" t="s">
        <v>120</v>
      </c>
      <c r="B17" s="59">
        <v>0</v>
      </c>
      <c r="C17" s="59">
        <v>0</v>
      </c>
      <c r="E17" s="24"/>
      <c r="F17" s="37"/>
      <c r="G17" s="37"/>
    </row>
    <row r="18" spans="1:8" s="54" customFormat="1" ht="12.75" x14ac:dyDescent="0.2">
      <c r="A18" s="52" t="s">
        <v>108</v>
      </c>
      <c r="B18" s="75">
        <v>0</v>
      </c>
      <c r="C18" s="75">
        <v>0</v>
      </c>
      <c r="E18" s="24"/>
      <c r="F18" s="24"/>
      <c r="G18" s="24"/>
      <c r="H18" s="63"/>
    </row>
    <row r="19" spans="1:8" s="54" customFormat="1" ht="12.75" x14ac:dyDescent="0.25">
      <c r="A19" s="52" t="s">
        <v>303</v>
      </c>
      <c r="B19" s="59">
        <v>302633.92</v>
      </c>
      <c r="C19" s="59">
        <v>298307.52</v>
      </c>
      <c r="E19" s="24"/>
      <c r="F19" s="27"/>
      <c r="G19" s="27"/>
    </row>
    <row r="20" spans="1:8" s="54" customFormat="1" ht="12.75" x14ac:dyDescent="0.25">
      <c r="A20" s="52" t="s">
        <v>121</v>
      </c>
      <c r="B20" s="75">
        <v>0</v>
      </c>
      <c r="C20" s="59">
        <v>134.41</v>
      </c>
      <c r="E20" s="24"/>
      <c r="F20" s="24"/>
      <c r="G20" s="24"/>
    </row>
    <row r="21" spans="1:8" s="54" customFormat="1" ht="25.5" x14ac:dyDescent="0.25">
      <c r="A21" s="52" t="s">
        <v>109</v>
      </c>
      <c r="B21" s="53">
        <v>2828581.17</v>
      </c>
      <c r="C21" s="59">
        <v>2725543.65</v>
      </c>
      <c r="E21" s="24"/>
      <c r="F21" s="24"/>
      <c r="G21" s="24"/>
    </row>
    <row r="22" spans="1:8" s="54" customFormat="1" ht="25.5" x14ac:dyDescent="0.25">
      <c r="A22" s="52" t="s">
        <v>110</v>
      </c>
      <c r="B22" s="53">
        <v>1629693.48</v>
      </c>
      <c r="C22" s="59">
        <v>3504451.95</v>
      </c>
      <c r="E22" s="24"/>
      <c r="F22" s="24"/>
      <c r="G22" s="24"/>
    </row>
    <row r="23" spans="1:8" s="54" customFormat="1" ht="12.75" x14ac:dyDescent="0.25">
      <c r="A23" s="52" t="s">
        <v>111</v>
      </c>
      <c r="B23" s="59">
        <v>178920.72</v>
      </c>
      <c r="C23" s="59">
        <v>177536.22</v>
      </c>
      <c r="E23" s="24"/>
      <c r="F23" s="37"/>
      <c r="G23" s="37"/>
    </row>
    <row r="24" spans="1:8" s="54" customFormat="1" ht="12.75" x14ac:dyDescent="0.2">
      <c r="A24" s="52" t="s">
        <v>112</v>
      </c>
      <c r="B24" s="59">
        <v>200481.68</v>
      </c>
      <c r="C24" s="59">
        <v>214238.62</v>
      </c>
      <c r="E24" s="24"/>
      <c r="F24" s="37"/>
      <c r="G24" s="37"/>
      <c r="H24" s="63"/>
    </row>
    <row r="25" spans="1:8" s="54" customFormat="1" ht="12.75" x14ac:dyDescent="0.2">
      <c r="A25" s="52" t="s">
        <v>313</v>
      </c>
      <c r="B25" s="53">
        <v>46989.71</v>
      </c>
      <c r="C25" s="59">
        <v>46070.75</v>
      </c>
      <c r="E25" s="24"/>
      <c r="F25" s="64"/>
      <c r="G25" s="64"/>
      <c r="H25" s="63"/>
    </row>
    <row r="26" spans="1:8" s="54" customFormat="1" ht="12.75" x14ac:dyDescent="0.2">
      <c r="A26" s="52" t="s">
        <v>314</v>
      </c>
      <c r="B26" s="53">
        <v>125853.79</v>
      </c>
      <c r="C26" s="59">
        <v>125853.79</v>
      </c>
      <c r="E26" s="24"/>
      <c r="F26" s="65"/>
      <c r="G26" s="65"/>
      <c r="H26" s="63"/>
    </row>
    <row r="27" spans="1:8" x14ac:dyDescent="0.25">
      <c r="A27" s="9" t="s">
        <v>122</v>
      </c>
      <c r="B27" s="19">
        <v>14755929.630000001</v>
      </c>
      <c r="C27" s="19">
        <v>16529979.989999998</v>
      </c>
      <c r="E27" s="25"/>
      <c r="F27" s="38"/>
      <c r="G27" s="38"/>
    </row>
    <row r="28" spans="1:8" ht="15" x14ac:dyDescent="0.25">
      <c r="B28" s="10"/>
      <c r="C28" s="54"/>
    </row>
    <row r="29" spans="1:8" x14ac:dyDescent="0.25">
      <c r="A29" s="16" t="s">
        <v>103</v>
      </c>
      <c r="B29" s="17" t="s">
        <v>124</v>
      </c>
      <c r="C29" s="67"/>
    </row>
    <row r="30" spans="1:8" s="54" customFormat="1" ht="12.75" x14ac:dyDescent="0.2">
      <c r="A30" s="52" t="s">
        <v>117</v>
      </c>
      <c r="B30" s="53">
        <v>2393360.64</v>
      </c>
      <c r="C30" s="67"/>
      <c r="E30" s="24"/>
      <c r="F30" s="62"/>
      <c r="G30" s="63"/>
      <c r="H30" s="63"/>
    </row>
    <row r="31" spans="1:8" s="54" customFormat="1" ht="12.75" x14ac:dyDescent="0.2">
      <c r="A31" s="52" t="s">
        <v>125</v>
      </c>
      <c r="B31" s="53">
        <v>3210882</v>
      </c>
      <c r="E31" s="24"/>
      <c r="F31" s="27"/>
      <c r="G31" s="63"/>
      <c r="H31" s="63"/>
    </row>
    <row r="32" spans="1:8" s="54" customFormat="1" ht="25.5" x14ac:dyDescent="0.2">
      <c r="A32" s="52" t="s">
        <v>99</v>
      </c>
      <c r="B32" s="53">
        <v>649668.36</v>
      </c>
      <c r="E32" s="24"/>
      <c r="F32" s="37"/>
      <c r="G32" s="63"/>
      <c r="H32" s="63"/>
    </row>
    <row r="33" spans="1:8" s="54" customFormat="1" ht="12.75" x14ac:dyDescent="0.2">
      <c r="A33" s="52" t="s">
        <v>114</v>
      </c>
      <c r="B33" s="53">
        <v>513282</v>
      </c>
      <c r="E33" s="24"/>
      <c r="F33" s="37"/>
      <c r="G33" s="63"/>
      <c r="H33" s="63"/>
    </row>
    <row r="34" spans="1:8" s="54" customFormat="1" ht="12.75" x14ac:dyDescent="0.2">
      <c r="A34" s="52" t="s">
        <v>276</v>
      </c>
      <c r="B34" s="53">
        <v>99723.36</v>
      </c>
      <c r="E34" s="24"/>
      <c r="F34" s="37"/>
      <c r="G34" s="63"/>
      <c r="H34" s="63"/>
    </row>
    <row r="35" spans="1:8" s="54" customFormat="1" ht="12.75" x14ac:dyDescent="0.2">
      <c r="A35" s="52" t="s">
        <v>277</v>
      </c>
      <c r="B35" s="75">
        <v>0</v>
      </c>
      <c r="E35" s="24"/>
      <c r="F35" s="24"/>
      <c r="G35" s="63"/>
      <c r="H35" s="63"/>
    </row>
    <row r="36" spans="1:8" s="54" customFormat="1" ht="12.75" x14ac:dyDescent="0.2">
      <c r="A36" s="52" t="s">
        <v>278</v>
      </c>
      <c r="B36" s="53">
        <v>1313334.8600000001</v>
      </c>
      <c r="E36" s="24"/>
      <c r="F36" s="27"/>
      <c r="G36" s="63"/>
      <c r="H36" s="63"/>
    </row>
    <row r="37" spans="1:8" s="54" customFormat="1" ht="12.75" x14ac:dyDescent="0.2">
      <c r="A37" s="52" t="s">
        <v>102</v>
      </c>
      <c r="B37" s="53">
        <v>0</v>
      </c>
      <c r="E37" s="24"/>
      <c r="F37" s="27"/>
      <c r="G37" s="63"/>
      <c r="H37" s="63"/>
    </row>
    <row r="38" spans="1:8" s="54" customFormat="1" ht="12.75" x14ac:dyDescent="0.2">
      <c r="A38" s="52" t="s">
        <v>279</v>
      </c>
      <c r="B38" s="53">
        <v>1148285.1599999999</v>
      </c>
      <c r="E38" s="24"/>
      <c r="F38" s="37"/>
      <c r="G38" s="63"/>
      <c r="H38" s="63"/>
    </row>
    <row r="39" spans="1:8" s="54" customFormat="1" ht="12.75" x14ac:dyDescent="0.2">
      <c r="A39" s="52" t="s">
        <v>280</v>
      </c>
      <c r="B39" s="75">
        <v>0</v>
      </c>
      <c r="E39" s="24"/>
      <c r="F39" s="24"/>
      <c r="G39" s="63"/>
      <c r="H39" s="63"/>
    </row>
    <row r="40" spans="1:8" s="54" customFormat="1" ht="12.75" x14ac:dyDescent="0.2">
      <c r="A40" s="56" t="s">
        <v>281</v>
      </c>
      <c r="B40" s="75">
        <v>0</v>
      </c>
      <c r="E40" s="24"/>
      <c r="F40" s="24"/>
      <c r="G40" s="63"/>
      <c r="H40" s="63"/>
    </row>
    <row r="41" spans="1:8" s="54" customFormat="1" ht="12.75" x14ac:dyDescent="0.2">
      <c r="A41" s="52" t="s">
        <v>302</v>
      </c>
      <c r="B41" s="53">
        <v>303373.81</v>
      </c>
      <c r="E41" s="24"/>
      <c r="F41" s="24"/>
      <c r="G41" s="63"/>
      <c r="H41" s="63"/>
    </row>
    <row r="42" spans="1:8" s="54" customFormat="1" ht="25.5" x14ac:dyDescent="0.2">
      <c r="A42" s="52" t="s">
        <v>304</v>
      </c>
      <c r="B42" s="53">
        <v>2911211.42</v>
      </c>
      <c r="E42" s="24"/>
      <c r="F42" s="24"/>
      <c r="G42" s="63"/>
      <c r="H42" s="63"/>
    </row>
    <row r="43" spans="1:8" s="54" customFormat="1" ht="12.75" x14ac:dyDescent="0.25">
      <c r="A43" s="58" t="s">
        <v>115</v>
      </c>
      <c r="B43" s="55">
        <v>118233.28</v>
      </c>
      <c r="E43" s="24"/>
      <c r="F43" s="24"/>
    </row>
    <row r="44" spans="1:8" s="54" customFormat="1" ht="12.75" x14ac:dyDescent="0.2">
      <c r="A44" s="58" t="s">
        <v>127</v>
      </c>
      <c r="B44" s="55">
        <v>191285.15999999997</v>
      </c>
      <c r="F44" s="64"/>
      <c r="H44" s="63"/>
    </row>
    <row r="45" spans="1:8" s="54" customFormat="1" ht="12.75" x14ac:dyDescent="0.2">
      <c r="A45" s="52" t="s">
        <v>305</v>
      </c>
      <c r="B45" s="53">
        <v>1788523</v>
      </c>
      <c r="E45" s="24"/>
      <c r="F45" s="24"/>
      <c r="H45" s="63"/>
    </row>
    <row r="46" spans="1:8" s="54" customFormat="1" ht="12.75" x14ac:dyDescent="0.2">
      <c r="A46" s="58" t="s">
        <v>306</v>
      </c>
      <c r="B46" s="55">
        <v>81229.279999999999</v>
      </c>
      <c r="F46" s="24"/>
      <c r="H46" s="63"/>
    </row>
    <row r="47" spans="1:8" s="54" customFormat="1" ht="12.75" x14ac:dyDescent="0.2">
      <c r="A47" s="52" t="s">
        <v>307</v>
      </c>
      <c r="B47" s="53">
        <v>117384.6</v>
      </c>
      <c r="E47" s="24"/>
      <c r="F47" s="24"/>
      <c r="G47" s="63"/>
      <c r="H47" s="63"/>
    </row>
    <row r="48" spans="1:8" s="54" customFormat="1" ht="12.75" x14ac:dyDescent="0.2">
      <c r="A48" s="56" t="s">
        <v>308</v>
      </c>
      <c r="B48" s="57">
        <v>0</v>
      </c>
      <c r="E48" s="24"/>
      <c r="F48" s="24"/>
      <c r="G48" s="63"/>
      <c r="H48" s="63"/>
    </row>
    <row r="49" spans="1:8" s="54" customFormat="1" ht="12.75" x14ac:dyDescent="0.2">
      <c r="A49" s="52" t="s">
        <v>309</v>
      </c>
      <c r="B49" s="53">
        <v>6582.84</v>
      </c>
      <c r="E49" s="24"/>
      <c r="F49" s="27"/>
      <c r="H49" s="63"/>
    </row>
    <row r="50" spans="1:8" s="54" customFormat="1" ht="12.75" x14ac:dyDescent="0.2">
      <c r="A50" s="56" t="s">
        <v>310</v>
      </c>
      <c r="B50" s="53">
        <v>125853.79</v>
      </c>
      <c r="E50" s="24"/>
      <c r="F50" s="65"/>
      <c r="G50" s="63"/>
      <c r="H50" s="63"/>
    </row>
    <row r="51" spans="1:8" s="54" customFormat="1" ht="25.5" x14ac:dyDescent="0.2">
      <c r="A51" s="52" t="s">
        <v>311</v>
      </c>
      <c r="B51" s="75">
        <v>0</v>
      </c>
      <c r="E51" s="24"/>
      <c r="F51" s="24"/>
      <c r="G51" s="63"/>
      <c r="H51" s="63"/>
    </row>
    <row r="52" spans="1:8" x14ac:dyDescent="0.25">
      <c r="A52" s="9" t="s">
        <v>126</v>
      </c>
      <c r="B52" s="18">
        <v>14581465.84</v>
      </c>
      <c r="E52" s="31"/>
      <c r="F52" s="39"/>
    </row>
    <row r="53" spans="1:8" ht="4.5" customHeight="1" x14ac:dyDescent="0.25">
      <c r="B53" s="2"/>
      <c r="E53" s="33"/>
      <c r="F53" s="34"/>
    </row>
    <row r="54" spans="1:8" x14ac:dyDescent="0.25">
      <c r="A54" s="9" t="s">
        <v>116</v>
      </c>
      <c r="B54" s="18">
        <v>1948514.1499999985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5">
    <pageSetUpPr fitToPage="1"/>
  </sheetPr>
  <dimension ref="A1:H54"/>
  <sheetViews>
    <sheetView zoomScaleNormal="100" workbookViewId="0">
      <pane ySplit="3" topLeftCell="A37" activePane="bottomLeft" state="frozen"/>
      <selection activeCell="B38" sqref="B38"/>
      <selection pane="bottomLeft" activeCell="B38" sqref="B38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7" t="s">
        <v>312</v>
      </c>
      <c r="B1" s="157"/>
      <c r="C1" s="157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161" t="s">
        <v>80</v>
      </c>
      <c r="B3" s="161"/>
      <c r="C3" s="161"/>
      <c r="D3" s="15"/>
      <c r="E3" s="1" t="s">
        <v>91</v>
      </c>
      <c r="F3" s="12"/>
    </row>
    <row r="4" spans="1:8" ht="6" customHeight="1" x14ac:dyDescent="0.25"/>
    <row r="5" spans="1:8" x14ac:dyDescent="0.25">
      <c r="A5" s="155" t="s">
        <v>103</v>
      </c>
      <c r="B5" s="159" t="s">
        <v>123</v>
      </c>
      <c r="C5" s="160"/>
      <c r="E5" s="5"/>
      <c r="F5" s="6"/>
    </row>
    <row r="6" spans="1:8" x14ac:dyDescent="0.25">
      <c r="A6" s="156"/>
      <c r="B6" s="16" t="s">
        <v>97</v>
      </c>
      <c r="C6" s="16" t="s">
        <v>98</v>
      </c>
      <c r="E6" s="5"/>
      <c r="F6" s="6"/>
    </row>
    <row r="7" spans="1:8" s="54" customFormat="1" ht="12.75" x14ac:dyDescent="0.2">
      <c r="A7" s="52" t="s">
        <v>117</v>
      </c>
      <c r="B7" s="53">
        <v>1536217.38</v>
      </c>
      <c r="C7" s="59">
        <v>1530254.54</v>
      </c>
      <c r="E7" s="24"/>
      <c r="F7" s="27"/>
      <c r="G7" s="27"/>
      <c r="H7" s="63"/>
    </row>
    <row r="8" spans="1:8" s="54" customFormat="1" ht="25.5" x14ac:dyDescent="0.2">
      <c r="A8" s="52" t="s">
        <v>106</v>
      </c>
      <c r="B8" s="53">
        <v>266302.5</v>
      </c>
      <c r="C8" s="59">
        <v>257300.3</v>
      </c>
      <c r="E8" s="24"/>
      <c r="F8" s="24"/>
      <c r="G8" s="24"/>
      <c r="H8" s="63"/>
    </row>
    <row r="9" spans="1:8" s="54" customFormat="1" ht="12.75" x14ac:dyDescent="0.25">
      <c r="A9" s="52" t="s">
        <v>118</v>
      </c>
      <c r="B9" s="59">
        <v>1198288.98</v>
      </c>
      <c r="C9" s="59">
        <v>1162451.45</v>
      </c>
      <c r="E9" s="24"/>
      <c r="F9" s="27"/>
      <c r="G9" s="27"/>
    </row>
    <row r="10" spans="1:8" s="54" customFormat="1" ht="25.5" x14ac:dyDescent="0.2">
      <c r="A10" s="52" t="s">
        <v>113</v>
      </c>
      <c r="B10" s="53">
        <v>417001.68</v>
      </c>
      <c r="C10" s="59">
        <v>401953.65</v>
      </c>
      <c r="E10" s="24"/>
      <c r="F10" s="27"/>
      <c r="G10" s="27"/>
      <c r="H10" s="63"/>
    </row>
    <row r="11" spans="1:8" s="54" customFormat="1" ht="12.75" x14ac:dyDescent="0.2">
      <c r="A11" s="52" t="s">
        <v>104</v>
      </c>
      <c r="B11" s="53">
        <v>329458.46000000002</v>
      </c>
      <c r="C11" s="59">
        <v>318365.13</v>
      </c>
      <c r="E11" s="24"/>
      <c r="F11" s="27"/>
      <c r="G11" s="27"/>
      <c r="H11" s="63"/>
    </row>
    <row r="12" spans="1:8" s="54" customFormat="1" ht="12.75" x14ac:dyDescent="0.2">
      <c r="A12" s="52" t="s">
        <v>100</v>
      </c>
      <c r="B12" s="53">
        <v>64008.14</v>
      </c>
      <c r="C12" s="59">
        <v>61886.04</v>
      </c>
      <c r="E12" s="24"/>
      <c r="F12" s="27"/>
      <c r="G12" s="27"/>
      <c r="H12" s="63"/>
    </row>
    <row r="13" spans="1:8" s="54" customFormat="1" ht="12.75" x14ac:dyDescent="0.2">
      <c r="A13" s="52" t="s">
        <v>101</v>
      </c>
      <c r="B13" s="75">
        <v>0</v>
      </c>
      <c r="C13" s="75">
        <v>0</v>
      </c>
      <c r="E13" s="24"/>
      <c r="F13" s="24"/>
      <c r="G13" s="24"/>
      <c r="H13" s="63"/>
    </row>
    <row r="14" spans="1:8" s="54" customFormat="1" ht="12.75" x14ac:dyDescent="0.2">
      <c r="A14" s="52" t="s">
        <v>105</v>
      </c>
      <c r="B14" s="53">
        <v>657442.19999999995</v>
      </c>
      <c r="C14" s="59">
        <v>634315.25</v>
      </c>
      <c r="E14" s="24"/>
      <c r="F14" s="27"/>
      <c r="G14" s="27"/>
      <c r="H14" s="63"/>
    </row>
    <row r="15" spans="1:8" s="54" customFormat="1" ht="12.75" x14ac:dyDescent="0.25">
      <c r="A15" s="52" t="s">
        <v>119</v>
      </c>
      <c r="B15" s="59">
        <v>99440</v>
      </c>
      <c r="C15" s="59">
        <v>66740</v>
      </c>
      <c r="E15" s="24"/>
      <c r="F15" s="27"/>
      <c r="G15" s="27"/>
    </row>
    <row r="16" spans="1:8" s="54" customFormat="1" ht="12.75" x14ac:dyDescent="0.25">
      <c r="A16" s="52" t="s">
        <v>107</v>
      </c>
      <c r="B16" s="59">
        <v>737049.72</v>
      </c>
      <c r="C16" s="59">
        <v>708307.36</v>
      </c>
      <c r="E16" s="24"/>
      <c r="F16" s="27"/>
      <c r="G16" s="27"/>
    </row>
    <row r="17" spans="1:8" s="54" customFormat="1" ht="12.75" x14ac:dyDescent="0.25">
      <c r="A17" s="52" t="s">
        <v>120</v>
      </c>
      <c r="B17" s="75">
        <v>0</v>
      </c>
      <c r="C17" s="75">
        <v>0</v>
      </c>
      <c r="E17" s="24"/>
      <c r="F17" s="37"/>
      <c r="G17" s="37"/>
    </row>
    <row r="18" spans="1:8" s="54" customFormat="1" ht="12.75" x14ac:dyDescent="0.2">
      <c r="A18" s="52" t="s">
        <v>108</v>
      </c>
      <c r="B18" s="75">
        <v>0</v>
      </c>
      <c r="C18" s="75">
        <v>0</v>
      </c>
      <c r="E18" s="24"/>
      <c r="F18" s="24"/>
      <c r="G18" s="24"/>
      <c r="H18" s="63"/>
    </row>
    <row r="19" spans="1:8" s="54" customFormat="1" ht="12.75" x14ac:dyDescent="0.25">
      <c r="A19" s="52" t="s">
        <v>303</v>
      </c>
      <c r="B19" s="59">
        <v>226714.5</v>
      </c>
      <c r="C19" s="59">
        <v>219489.69</v>
      </c>
      <c r="E19" s="24"/>
      <c r="F19" s="27"/>
      <c r="G19" s="27"/>
    </row>
    <row r="20" spans="1:8" s="54" customFormat="1" ht="12.75" x14ac:dyDescent="0.25">
      <c r="A20" s="52" t="s">
        <v>121</v>
      </c>
      <c r="B20" s="75">
        <v>0</v>
      </c>
      <c r="C20" s="59">
        <v>139.63999999999999</v>
      </c>
      <c r="E20" s="24"/>
      <c r="F20" s="24"/>
      <c r="G20" s="24"/>
    </row>
    <row r="21" spans="1:8" s="54" customFormat="1" ht="25.5" x14ac:dyDescent="0.25">
      <c r="A21" s="52" t="s">
        <v>109</v>
      </c>
      <c r="B21" s="53">
        <v>1833445.04</v>
      </c>
      <c r="C21" s="59">
        <v>1720609.11</v>
      </c>
      <c r="E21" s="24"/>
      <c r="F21" s="24"/>
      <c r="G21" s="24"/>
    </row>
    <row r="22" spans="1:8" s="54" customFormat="1" ht="25.5" x14ac:dyDescent="0.25">
      <c r="A22" s="52" t="s">
        <v>110</v>
      </c>
      <c r="B22" s="53">
        <v>1001248.56</v>
      </c>
      <c r="C22" s="59">
        <v>2150813.83</v>
      </c>
      <c r="E22" s="24"/>
      <c r="F22" s="24"/>
      <c r="G22" s="24"/>
    </row>
    <row r="23" spans="1:8" s="54" customFormat="1" ht="12.75" x14ac:dyDescent="0.25">
      <c r="A23" s="52" t="s">
        <v>111</v>
      </c>
      <c r="B23" s="59">
        <v>114838.92</v>
      </c>
      <c r="C23" s="59">
        <v>110810.36</v>
      </c>
      <c r="E23" s="24"/>
      <c r="F23" s="37"/>
      <c r="G23" s="37"/>
    </row>
    <row r="24" spans="1:8" s="54" customFormat="1" ht="12.75" x14ac:dyDescent="0.2">
      <c r="A24" s="52" t="s">
        <v>112</v>
      </c>
      <c r="B24" s="59">
        <v>108824.58</v>
      </c>
      <c r="C24" s="59">
        <v>119618.97</v>
      </c>
      <c r="E24" s="24"/>
      <c r="F24" s="37"/>
      <c r="G24" s="37"/>
      <c r="H24" s="63"/>
    </row>
    <row r="25" spans="1:8" s="54" customFormat="1" ht="12.75" x14ac:dyDescent="0.2">
      <c r="A25" s="52" t="s">
        <v>313</v>
      </c>
      <c r="B25" s="53">
        <v>14064.06</v>
      </c>
      <c r="C25" s="59">
        <v>2944.36</v>
      </c>
      <c r="E25" s="24"/>
      <c r="F25" s="64"/>
      <c r="G25" s="64"/>
      <c r="H25" s="63"/>
    </row>
    <row r="26" spans="1:8" s="54" customFormat="1" ht="12.75" x14ac:dyDescent="0.2">
      <c r="A26" s="52" t="s">
        <v>314</v>
      </c>
      <c r="B26" s="75">
        <v>0</v>
      </c>
      <c r="C26" s="75">
        <v>0</v>
      </c>
      <c r="E26" s="24"/>
      <c r="F26" s="65"/>
      <c r="G26" s="65"/>
      <c r="H26" s="63"/>
    </row>
    <row r="27" spans="1:8" x14ac:dyDescent="0.25">
      <c r="A27" s="9" t="s">
        <v>122</v>
      </c>
      <c r="B27" s="19">
        <v>8604344.7200000007</v>
      </c>
      <c r="C27" s="19">
        <v>9465999.6799999997</v>
      </c>
      <c r="E27" s="25"/>
      <c r="F27" s="38"/>
      <c r="G27" s="38"/>
    </row>
    <row r="28" spans="1:8" ht="15" x14ac:dyDescent="0.25">
      <c r="B28" s="10"/>
      <c r="C28" s="54"/>
    </row>
    <row r="29" spans="1:8" x14ac:dyDescent="0.25">
      <c r="A29" s="16" t="s">
        <v>103</v>
      </c>
      <c r="B29" s="17" t="s">
        <v>124</v>
      </c>
      <c r="C29" s="67"/>
    </row>
    <row r="30" spans="1:8" s="54" customFormat="1" ht="12.75" x14ac:dyDescent="0.2">
      <c r="A30" s="52" t="s">
        <v>117</v>
      </c>
      <c r="B30" s="53">
        <v>1536266.88</v>
      </c>
      <c r="C30" s="67"/>
      <c r="E30" s="24"/>
      <c r="F30" s="62"/>
      <c r="G30" s="63"/>
      <c r="H30" s="63"/>
    </row>
    <row r="31" spans="1:8" s="54" customFormat="1" ht="12.75" x14ac:dyDescent="0.2">
      <c r="A31" s="52" t="s">
        <v>125</v>
      </c>
      <c r="B31" s="53">
        <v>993724</v>
      </c>
      <c r="E31" s="24"/>
      <c r="F31" s="27"/>
      <c r="G31" s="63"/>
      <c r="H31" s="63"/>
    </row>
    <row r="32" spans="1:8" s="54" customFormat="1" ht="25.5" x14ac:dyDescent="0.2">
      <c r="A32" s="52" t="s">
        <v>99</v>
      </c>
      <c r="B32" s="53">
        <v>417013.62</v>
      </c>
      <c r="E32" s="24"/>
      <c r="F32" s="37"/>
      <c r="G32" s="63"/>
      <c r="H32" s="63"/>
    </row>
    <row r="33" spans="1:8" s="54" customFormat="1" ht="12.75" x14ac:dyDescent="0.2">
      <c r="A33" s="52" t="s">
        <v>114</v>
      </c>
      <c r="B33" s="53">
        <v>329469</v>
      </c>
      <c r="E33" s="24"/>
      <c r="F33" s="37"/>
      <c r="G33" s="63"/>
      <c r="H33" s="63"/>
    </row>
    <row r="34" spans="1:8" s="54" customFormat="1" ht="12.75" x14ac:dyDescent="0.2">
      <c r="A34" s="52" t="s">
        <v>276</v>
      </c>
      <c r="B34" s="53">
        <v>64011.12</v>
      </c>
      <c r="E34" s="24"/>
      <c r="F34" s="37"/>
      <c r="G34" s="63"/>
      <c r="H34" s="63"/>
    </row>
    <row r="35" spans="1:8" s="54" customFormat="1" ht="12.75" x14ac:dyDescent="0.2">
      <c r="A35" s="52" t="s">
        <v>277</v>
      </c>
      <c r="B35" s="75">
        <v>0</v>
      </c>
      <c r="E35" s="24"/>
      <c r="F35" s="24"/>
      <c r="G35" s="63"/>
      <c r="H35" s="63"/>
    </row>
    <row r="36" spans="1:8" s="54" customFormat="1" ht="12.75" x14ac:dyDescent="0.2">
      <c r="A36" s="52" t="s">
        <v>278</v>
      </c>
      <c r="B36" s="53">
        <v>616799.75</v>
      </c>
      <c r="E36" s="24"/>
      <c r="F36" s="27"/>
      <c r="G36" s="63"/>
      <c r="H36" s="63"/>
    </row>
    <row r="37" spans="1:8" s="54" customFormat="1" ht="12.75" x14ac:dyDescent="0.2">
      <c r="A37" s="52" t="s">
        <v>102</v>
      </c>
      <c r="B37" s="53">
        <v>0</v>
      </c>
      <c r="E37" s="24"/>
      <c r="F37" s="27"/>
      <c r="G37" s="63"/>
      <c r="H37" s="63"/>
    </row>
    <row r="38" spans="1:8" s="54" customFormat="1" ht="12.75" x14ac:dyDescent="0.2">
      <c r="A38" s="52" t="s">
        <v>279</v>
      </c>
      <c r="B38" s="53">
        <v>737069.22</v>
      </c>
      <c r="E38" s="24"/>
      <c r="F38" s="37"/>
      <c r="G38" s="63"/>
      <c r="H38" s="63"/>
    </row>
    <row r="39" spans="1:8" s="54" customFormat="1" ht="12.75" x14ac:dyDescent="0.2">
      <c r="A39" s="52" t="s">
        <v>280</v>
      </c>
      <c r="B39" s="75">
        <v>0</v>
      </c>
      <c r="E39" s="24"/>
      <c r="F39" s="24"/>
      <c r="G39" s="63"/>
      <c r="H39" s="63"/>
    </row>
    <row r="40" spans="1:8" s="54" customFormat="1" ht="12.75" x14ac:dyDescent="0.2">
      <c r="A40" s="56" t="s">
        <v>281</v>
      </c>
      <c r="B40" s="75">
        <v>0</v>
      </c>
      <c r="E40" s="24"/>
      <c r="F40" s="24"/>
      <c r="G40" s="63"/>
      <c r="H40" s="63"/>
    </row>
    <row r="41" spans="1:8" s="54" customFormat="1" ht="12.75" x14ac:dyDescent="0.2">
      <c r="A41" s="52" t="s">
        <v>302</v>
      </c>
      <c r="B41" s="53">
        <v>227262.64</v>
      </c>
      <c r="E41" s="24"/>
      <c r="F41" s="24"/>
      <c r="G41" s="63"/>
      <c r="H41" s="63"/>
    </row>
    <row r="42" spans="1:8" s="54" customFormat="1" ht="25.5" x14ac:dyDescent="0.2">
      <c r="A42" s="52" t="s">
        <v>304</v>
      </c>
      <c r="B42" s="53">
        <v>2142070.17</v>
      </c>
      <c r="E42" s="24"/>
      <c r="F42" s="24"/>
      <c r="G42" s="63"/>
      <c r="H42" s="63"/>
    </row>
    <row r="43" spans="1:8" s="54" customFormat="1" ht="12.75" x14ac:dyDescent="0.25">
      <c r="A43" s="58" t="s">
        <v>115</v>
      </c>
      <c r="B43" s="55">
        <v>56132.450000000004</v>
      </c>
      <c r="E43" s="24"/>
      <c r="F43" s="24"/>
    </row>
    <row r="44" spans="1:8" s="54" customFormat="1" ht="12.75" x14ac:dyDescent="0.2">
      <c r="A44" s="58" t="s">
        <v>127</v>
      </c>
      <c r="B44" s="55">
        <v>90819.34</v>
      </c>
      <c r="F44" s="64"/>
      <c r="H44" s="63"/>
    </row>
    <row r="45" spans="1:8" s="54" customFormat="1" ht="12.75" x14ac:dyDescent="0.2">
      <c r="A45" s="52" t="s">
        <v>305</v>
      </c>
      <c r="B45" s="53">
        <v>1088611.97</v>
      </c>
      <c r="E45" s="24"/>
      <c r="F45" s="24"/>
      <c r="H45" s="63"/>
    </row>
    <row r="46" spans="1:8" s="54" customFormat="1" ht="12.75" x14ac:dyDescent="0.2">
      <c r="A46" s="58" t="s">
        <v>306</v>
      </c>
      <c r="B46" s="55">
        <v>134439.79</v>
      </c>
      <c r="F46" s="24"/>
      <c r="H46" s="63"/>
    </row>
    <row r="47" spans="1:8" s="54" customFormat="1" ht="12.75" x14ac:dyDescent="0.2">
      <c r="A47" s="52" t="s">
        <v>307</v>
      </c>
      <c r="B47" s="53">
        <v>73677</v>
      </c>
      <c r="E47" s="24"/>
      <c r="F47" s="24"/>
      <c r="G47" s="63"/>
      <c r="H47" s="63"/>
    </row>
    <row r="48" spans="1:8" s="54" customFormat="1" ht="12.75" x14ac:dyDescent="0.2">
      <c r="A48" s="56" t="s">
        <v>308</v>
      </c>
      <c r="B48" s="57">
        <v>0</v>
      </c>
      <c r="E48" s="24"/>
      <c r="F48" s="24"/>
      <c r="G48" s="63"/>
      <c r="H48" s="63"/>
    </row>
    <row r="49" spans="1:8" s="54" customFormat="1" ht="12.75" x14ac:dyDescent="0.2">
      <c r="A49" s="52" t="s">
        <v>309</v>
      </c>
      <c r="B49" s="53">
        <v>0</v>
      </c>
      <c r="E49" s="24"/>
      <c r="F49" s="24"/>
      <c r="H49" s="63"/>
    </row>
    <row r="50" spans="1:8" s="54" customFormat="1" ht="12.75" x14ac:dyDescent="0.2">
      <c r="A50" s="56" t="s">
        <v>310</v>
      </c>
      <c r="B50" s="75">
        <v>0</v>
      </c>
      <c r="E50" s="24"/>
      <c r="F50" s="65"/>
      <c r="G50" s="63"/>
      <c r="H50" s="63"/>
    </row>
    <row r="51" spans="1:8" s="54" customFormat="1" ht="25.5" x14ac:dyDescent="0.2">
      <c r="A51" s="52" t="s">
        <v>311</v>
      </c>
      <c r="B51" s="75">
        <v>0</v>
      </c>
      <c r="E51" s="24"/>
      <c r="F51" s="24"/>
      <c r="G51" s="63"/>
      <c r="H51" s="63"/>
    </row>
    <row r="52" spans="1:8" x14ac:dyDescent="0.25">
      <c r="A52" s="9" t="s">
        <v>126</v>
      </c>
      <c r="B52" s="18">
        <v>8225975.3699999992</v>
      </c>
      <c r="E52" s="31"/>
      <c r="F52" s="39"/>
    </row>
    <row r="53" spans="1:8" ht="4.5" customHeight="1" x14ac:dyDescent="0.25">
      <c r="B53" s="2"/>
      <c r="E53" s="33"/>
      <c r="F53" s="40"/>
    </row>
    <row r="54" spans="1:8" x14ac:dyDescent="0.25">
      <c r="A54" s="9" t="s">
        <v>116</v>
      </c>
      <c r="B54" s="18">
        <v>1240024.3100000005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6">
    <pageSetUpPr fitToPage="1"/>
  </sheetPr>
  <dimension ref="A1:H54"/>
  <sheetViews>
    <sheetView zoomScaleNormal="100" workbookViewId="0">
      <pane ySplit="3" topLeftCell="A40" activePane="bottomLeft" state="frozen"/>
      <selection activeCell="B38" sqref="B38"/>
      <selection pane="bottomLeft" activeCell="B38" sqref="B38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7" t="s">
        <v>312</v>
      </c>
      <c r="B1" s="157"/>
      <c r="C1" s="157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161" t="s">
        <v>81</v>
      </c>
      <c r="B3" s="161"/>
      <c r="C3" s="161"/>
      <c r="D3" s="15"/>
      <c r="E3" s="1" t="s">
        <v>91</v>
      </c>
      <c r="F3" s="12"/>
    </row>
    <row r="4" spans="1:8" ht="6" customHeight="1" x14ac:dyDescent="0.25"/>
    <row r="5" spans="1:8" x14ac:dyDescent="0.25">
      <c r="A5" s="155" t="s">
        <v>103</v>
      </c>
      <c r="B5" s="159" t="s">
        <v>123</v>
      </c>
      <c r="C5" s="160"/>
      <c r="E5" s="5"/>
      <c r="F5" s="6"/>
    </row>
    <row r="6" spans="1:8" x14ac:dyDescent="0.25">
      <c r="A6" s="156"/>
      <c r="B6" s="16" t="s">
        <v>97</v>
      </c>
      <c r="C6" s="16" t="s">
        <v>98</v>
      </c>
      <c r="E6" s="5"/>
      <c r="F6" s="6"/>
    </row>
    <row r="7" spans="1:8" s="54" customFormat="1" ht="12.75" x14ac:dyDescent="0.2">
      <c r="A7" s="52" t="s">
        <v>117</v>
      </c>
      <c r="B7" s="53">
        <v>2627042.65</v>
      </c>
      <c r="C7" s="59">
        <v>2682716.04</v>
      </c>
      <c r="E7" s="24"/>
      <c r="F7" s="27"/>
      <c r="G7" s="27"/>
      <c r="H7" s="63"/>
    </row>
    <row r="8" spans="1:8" s="54" customFormat="1" ht="25.5" x14ac:dyDescent="0.2">
      <c r="A8" s="52" t="s">
        <v>106</v>
      </c>
      <c r="B8" s="53">
        <v>340986.72</v>
      </c>
      <c r="C8" s="59">
        <v>334477.09999999998</v>
      </c>
      <c r="E8" s="24"/>
      <c r="F8" s="24"/>
      <c r="G8" s="24"/>
      <c r="H8" s="63"/>
    </row>
    <row r="9" spans="1:8" s="54" customFormat="1" ht="12.75" x14ac:dyDescent="0.25">
      <c r="A9" s="52" t="s">
        <v>118</v>
      </c>
      <c r="B9" s="59">
        <v>2049159.54</v>
      </c>
      <c r="C9" s="59">
        <v>2018724.11</v>
      </c>
      <c r="E9" s="24"/>
      <c r="F9" s="27"/>
      <c r="G9" s="27"/>
    </row>
    <row r="10" spans="1:8" s="54" customFormat="1" ht="25.5" x14ac:dyDescent="0.2">
      <c r="A10" s="52" t="s">
        <v>113</v>
      </c>
      <c r="B10" s="53">
        <v>713098.08</v>
      </c>
      <c r="C10" s="59">
        <v>696961.29</v>
      </c>
      <c r="E10" s="24"/>
      <c r="F10" s="27"/>
      <c r="G10" s="27"/>
      <c r="H10" s="63"/>
    </row>
    <row r="11" spans="1:8" s="54" customFormat="1" ht="12.75" x14ac:dyDescent="0.2">
      <c r="A11" s="52" t="s">
        <v>104</v>
      </c>
      <c r="B11" s="53">
        <v>563398.01</v>
      </c>
      <c r="C11" s="59">
        <v>552576.37</v>
      </c>
      <c r="E11" s="24"/>
      <c r="F11" s="27"/>
      <c r="G11" s="27"/>
      <c r="H11" s="63"/>
    </row>
    <row r="12" spans="1:8" s="54" customFormat="1" ht="12.75" x14ac:dyDescent="0.2">
      <c r="A12" s="52" t="s">
        <v>100</v>
      </c>
      <c r="B12" s="53">
        <v>102295.56</v>
      </c>
      <c r="C12" s="59">
        <v>100800.17</v>
      </c>
      <c r="E12" s="24"/>
      <c r="F12" s="27"/>
      <c r="G12" s="27"/>
      <c r="H12" s="63"/>
    </row>
    <row r="13" spans="1:8" s="54" customFormat="1" ht="12.75" x14ac:dyDescent="0.2">
      <c r="A13" s="52" t="s">
        <v>101</v>
      </c>
      <c r="B13" s="75">
        <v>0</v>
      </c>
      <c r="C13" s="75">
        <v>0</v>
      </c>
      <c r="E13" s="24"/>
      <c r="F13" s="24"/>
      <c r="G13" s="24"/>
      <c r="H13" s="63"/>
    </row>
    <row r="14" spans="1:8" s="54" customFormat="1" ht="12.75" x14ac:dyDescent="0.2">
      <c r="A14" s="52" t="s">
        <v>105</v>
      </c>
      <c r="B14" s="53">
        <v>1357882.98</v>
      </c>
      <c r="C14" s="59">
        <v>1316545.7</v>
      </c>
      <c r="E14" s="24"/>
      <c r="F14" s="27"/>
      <c r="G14" s="27"/>
      <c r="H14" s="63"/>
    </row>
    <row r="15" spans="1:8" s="54" customFormat="1" ht="12.75" x14ac:dyDescent="0.25">
      <c r="A15" s="52" t="s">
        <v>119</v>
      </c>
      <c r="B15" s="59">
        <v>18000</v>
      </c>
      <c r="C15" s="59">
        <v>16500</v>
      </c>
      <c r="E15" s="24"/>
      <c r="F15" s="27"/>
      <c r="G15" s="27"/>
    </row>
    <row r="16" spans="1:8" s="54" customFormat="1" ht="12.75" x14ac:dyDescent="0.25">
      <c r="A16" s="52" t="s">
        <v>107</v>
      </c>
      <c r="B16" s="59">
        <v>1260408.8400000001</v>
      </c>
      <c r="C16" s="59">
        <v>1227793.45</v>
      </c>
      <c r="E16" s="24"/>
      <c r="F16" s="27"/>
      <c r="G16" s="27"/>
    </row>
    <row r="17" spans="1:8" s="54" customFormat="1" ht="12.75" x14ac:dyDescent="0.25">
      <c r="A17" s="52" t="s">
        <v>120</v>
      </c>
      <c r="B17" s="59">
        <v>320333.88</v>
      </c>
      <c r="C17" s="59">
        <v>312274.7</v>
      </c>
      <c r="E17" s="24"/>
      <c r="F17" s="37"/>
      <c r="G17" s="37"/>
    </row>
    <row r="18" spans="1:8" s="54" customFormat="1" ht="12.75" x14ac:dyDescent="0.2">
      <c r="A18" s="52" t="s">
        <v>108</v>
      </c>
      <c r="B18" s="75">
        <v>0</v>
      </c>
      <c r="C18" s="75">
        <v>0</v>
      </c>
      <c r="E18" s="24"/>
      <c r="F18" s="24"/>
      <c r="G18" s="24"/>
      <c r="H18" s="63"/>
    </row>
    <row r="19" spans="1:8" s="54" customFormat="1" ht="12.75" x14ac:dyDescent="0.25">
      <c r="A19" s="52" t="s">
        <v>303</v>
      </c>
      <c r="B19" s="59">
        <v>325984.40000000002</v>
      </c>
      <c r="C19" s="59">
        <v>312155.09000000003</v>
      </c>
      <c r="E19" s="24"/>
      <c r="F19" s="27"/>
      <c r="G19" s="27"/>
    </row>
    <row r="20" spans="1:8" s="54" customFormat="1" ht="12.75" x14ac:dyDescent="0.25">
      <c r="A20" s="52" t="s">
        <v>121</v>
      </c>
      <c r="B20" s="75">
        <v>0</v>
      </c>
      <c r="C20" s="59">
        <v>0</v>
      </c>
      <c r="E20" s="24"/>
      <c r="F20" s="24"/>
      <c r="G20" s="27"/>
    </row>
    <row r="21" spans="1:8" s="54" customFormat="1" ht="25.5" x14ac:dyDescent="0.25">
      <c r="A21" s="52" t="s">
        <v>109</v>
      </c>
      <c r="B21" s="53">
        <v>-5391.35</v>
      </c>
      <c r="C21" s="59">
        <v>185395.89</v>
      </c>
      <c r="E21" s="24"/>
      <c r="F21" s="24"/>
      <c r="G21" s="24"/>
    </row>
    <row r="22" spans="1:8" s="54" customFormat="1" ht="25.5" x14ac:dyDescent="0.25">
      <c r="A22" s="52" t="s">
        <v>110</v>
      </c>
      <c r="B22" s="53">
        <v>-5436.26</v>
      </c>
      <c r="C22" s="59">
        <v>492938.93</v>
      </c>
      <c r="E22" s="24"/>
      <c r="F22" s="24"/>
      <c r="G22" s="24"/>
    </row>
    <row r="23" spans="1:8" s="54" customFormat="1" ht="12.75" x14ac:dyDescent="0.25">
      <c r="A23" s="52" t="s">
        <v>111</v>
      </c>
      <c r="B23" s="59">
        <v>196390.32</v>
      </c>
      <c r="C23" s="59">
        <v>193294.29</v>
      </c>
      <c r="E23" s="24"/>
      <c r="F23" s="37"/>
      <c r="G23" s="37"/>
    </row>
    <row r="24" spans="1:8" s="54" customFormat="1" ht="12.75" x14ac:dyDescent="0.2">
      <c r="A24" s="52" t="s">
        <v>112</v>
      </c>
      <c r="B24" s="59">
        <v>0</v>
      </c>
      <c r="C24" s="59">
        <v>42486.01</v>
      </c>
      <c r="E24" s="24"/>
      <c r="F24" s="37"/>
      <c r="G24" s="37"/>
      <c r="H24" s="63"/>
    </row>
    <row r="25" spans="1:8" s="54" customFormat="1" ht="12.75" x14ac:dyDescent="0.2">
      <c r="A25" s="52" t="s">
        <v>313</v>
      </c>
      <c r="B25" s="53">
        <v>5649.47</v>
      </c>
      <c r="C25" s="59">
        <v>5649.47</v>
      </c>
      <c r="E25" s="24"/>
      <c r="F25" s="64"/>
      <c r="G25" s="64"/>
      <c r="H25" s="63"/>
    </row>
    <row r="26" spans="1:8" s="54" customFormat="1" ht="12.75" x14ac:dyDescent="0.2">
      <c r="A26" s="52" t="s">
        <v>314</v>
      </c>
      <c r="B26" s="75">
        <v>0</v>
      </c>
      <c r="C26" s="75">
        <v>0</v>
      </c>
      <c r="E26" s="24"/>
      <c r="F26" s="65"/>
      <c r="G26" s="65"/>
      <c r="H26" s="63"/>
    </row>
    <row r="27" spans="1:8" ht="15" x14ac:dyDescent="0.25">
      <c r="A27" s="9" t="s">
        <v>122</v>
      </c>
      <c r="B27" s="19">
        <v>9869802.8400000017</v>
      </c>
      <c r="C27" s="19">
        <v>10491288.609999999</v>
      </c>
      <c r="E27"/>
      <c r="F27" s="25"/>
      <c r="G27" s="38"/>
      <c r="H27" s="26"/>
    </row>
    <row r="28" spans="1:8" ht="15" x14ac:dyDescent="0.25">
      <c r="B28" s="10"/>
      <c r="C28" s="54"/>
    </row>
    <row r="29" spans="1:8" x14ac:dyDescent="0.25">
      <c r="A29" s="16" t="s">
        <v>103</v>
      </c>
      <c r="B29" s="17" t="s">
        <v>124</v>
      </c>
      <c r="C29" s="67"/>
    </row>
    <row r="30" spans="1:8" s="54" customFormat="1" ht="12.75" x14ac:dyDescent="0.2">
      <c r="A30" s="52" t="s">
        <v>117</v>
      </c>
      <c r="B30" s="53">
        <v>2627389.4399999999</v>
      </c>
      <c r="C30" s="67"/>
      <c r="E30" s="24"/>
      <c r="F30" s="62"/>
      <c r="G30" s="63"/>
      <c r="H30" s="63"/>
    </row>
    <row r="31" spans="1:8" s="54" customFormat="1" ht="12.75" x14ac:dyDescent="0.2">
      <c r="A31" s="52" t="s">
        <v>125</v>
      </c>
      <c r="B31" s="53">
        <v>1289476</v>
      </c>
      <c r="E31" s="24"/>
      <c r="F31" s="27"/>
      <c r="G31" s="63"/>
      <c r="H31" s="63"/>
    </row>
    <row r="32" spans="1:8" s="54" customFormat="1" ht="25.5" x14ac:dyDescent="0.2">
      <c r="A32" s="52" t="s">
        <v>99</v>
      </c>
      <c r="B32" s="53">
        <v>713194.56</v>
      </c>
      <c r="E32" s="24"/>
      <c r="F32" s="37"/>
      <c r="G32" s="63"/>
      <c r="H32" s="63"/>
    </row>
    <row r="33" spans="1:8" s="54" customFormat="1" ht="12.75" x14ac:dyDescent="0.2">
      <c r="A33" s="52" t="s">
        <v>114</v>
      </c>
      <c r="B33" s="53">
        <v>563472</v>
      </c>
      <c r="E33" s="24"/>
      <c r="F33" s="37"/>
      <c r="G33" s="63"/>
      <c r="H33" s="63"/>
    </row>
    <row r="34" spans="1:8" s="54" customFormat="1" ht="12.75" x14ac:dyDescent="0.2">
      <c r="A34" s="52" t="s">
        <v>276</v>
      </c>
      <c r="B34" s="53">
        <v>102240</v>
      </c>
      <c r="E34" s="24"/>
      <c r="F34" s="37"/>
      <c r="G34" s="63"/>
      <c r="H34" s="63"/>
    </row>
    <row r="35" spans="1:8" s="54" customFormat="1" ht="12.75" x14ac:dyDescent="0.2">
      <c r="A35" s="52" t="s">
        <v>277</v>
      </c>
      <c r="B35" s="75">
        <v>0</v>
      </c>
      <c r="E35" s="24"/>
      <c r="F35" s="24"/>
      <c r="G35" s="63"/>
      <c r="H35" s="63"/>
    </row>
    <row r="36" spans="1:8" s="54" customFormat="1" ht="12.75" x14ac:dyDescent="0.2">
      <c r="A36" s="52" t="s">
        <v>278</v>
      </c>
      <c r="B36" s="53">
        <v>1275279.1599999999</v>
      </c>
      <c r="E36" s="24"/>
      <c r="F36" s="27"/>
      <c r="G36" s="63"/>
      <c r="H36" s="63"/>
    </row>
    <row r="37" spans="1:8" s="54" customFormat="1" ht="12.75" x14ac:dyDescent="0.2">
      <c r="A37" s="52" t="s">
        <v>102</v>
      </c>
      <c r="B37" s="53">
        <v>0</v>
      </c>
      <c r="E37" s="24"/>
      <c r="F37" s="27"/>
      <c r="G37" s="63"/>
      <c r="H37" s="63"/>
    </row>
    <row r="38" spans="1:8" s="54" customFormat="1" ht="12.75" x14ac:dyDescent="0.2">
      <c r="A38" s="52" t="s">
        <v>279</v>
      </c>
      <c r="B38" s="53">
        <v>1260567.3600000001</v>
      </c>
      <c r="E38" s="24"/>
      <c r="F38" s="37"/>
      <c r="G38" s="63"/>
      <c r="H38" s="63"/>
    </row>
    <row r="39" spans="1:8" s="54" customFormat="1" ht="12.75" x14ac:dyDescent="0.2">
      <c r="A39" s="52" t="s">
        <v>280</v>
      </c>
      <c r="B39" s="53">
        <v>320333.88</v>
      </c>
      <c r="E39" s="24"/>
      <c r="F39" s="27"/>
      <c r="G39" s="63"/>
      <c r="H39" s="63"/>
    </row>
    <row r="40" spans="1:8" s="54" customFormat="1" ht="12.75" x14ac:dyDescent="0.2">
      <c r="A40" s="56" t="s">
        <v>281</v>
      </c>
      <c r="B40" s="75">
        <v>0</v>
      </c>
      <c r="E40" s="24"/>
      <c r="F40" s="24"/>
      <c r="H40" s="63"/>
    </row>
    <row r="41" spans="1:8" s="54" customFormat="1" ht="12.75" x14ac:dyDescent="0.2">
      <c r="A41" s="52" t="s">
        <v>302</v>
      </c>
      <c r="B41" s="53">
        <v>326512.90999999997</v>
      </c>
      <c r="E41" s="24"/>
      <c r="F41" s="24"/>
      <c r="G41" s="63"/>
      <c r="H41" s="63"/>
    </row>
    <row r="42" spans="1:8" s="54" customFormat="1" ht="25.5" x14ac:dyDescent="0.2">
      <c r="A42" s="52" t="s">
        <v>304</v>
      </c>
      <c r="B42" s="53">
        <v>22444.11</v>
      </c>
      <c r="E42" s="24"/>
      <c r="F42" s="24"/>
      <c r="G42" s="63"/>
      <c r="H42" s="63"/>
    </row>
    <row r="43" spans="1:8" s="54" customFormat="1" ht="12.75" x14ac:dyDescent="0.25">
      <c r="A43" s="58" t="s">
        <v>115</v>
      </c>
      <c r="B43" s="55">
        <v>-56051.23000000001</v>
      </c>
      <c r="E43" s="24"/>
      <c r="F43" s="24"/>
    </row>
    <row r="44" spans="1:8" s="54" customFormat="1" ht="12.75" x14ac:dyDescent="0.2">
      <c r="A44" s="58" t="s">
        <v>127</v>
      </c>
      <c r="B44" s="55">
        <v>78496.09</v>
      </c>
      <c r="F44" s="64"/>
      <c r="H44" s="63"/>
    </row>
    <row r="45" spans="1:8" s="54" customFormat="1" ht="12.75" x14ac:dyDescent="0.2">
      <c r="A45" s="52" t="s">
        <v>305</v>
      </c>
      <c r="B45" s="53">
        <v>133209.67000000001</v>
      </c>
      <c r="E45" s="24"/>
      <c r="F45" s="24"/>
      <c r="G45" s="63"/>
      <c r="H45" s="63"/>
    </row>
    <row r="46" spans="1:8" s="54" customFormat="1" ht="12.75" x14ac:dyDescent="0.2">
      <c r="A46" s="58" t="s">
        <v>306</v>
      </c>
      <c r="B46" s="55">
        <v>133209.67000000001</v>
      </c>
      <c r="F46" s="24"/>
      <c r="G46" s="63"/>
      <c r="H46" s="63"/>
    </row>
    <row r="47" spans="1:8" s="54" customFormat="1" ht="12.75" x14ac:dyDescent="0.2">
      <c r="A47" s="52" t="s">
        <v>307</v>
      </c>
      <c r="B47" s="53">
        <v>245105.6</v>
      </c>
      <c r="E47" s="24"/>
      <c r="F47" s="24"/>
      <c r="G47" s="63"/>
      <c r="H47" s="63"/>
    </row>
    <row r="48" spans="1:8" s="54" customFormat="1" ht="12.75" x14ac:dyDescent="0.2">
      <c r="A48" s="56" t="s">
        <v>308</v>
      </c>
      <c r="B48" s="57">
        <v>0</v>
      </c>
      <c r="E48" s="24"/>
      <c r="F48" s="24"/>
      <c r="G48" s="63"/>
      <c r="H48" s="63"/>
    </row>
    <row r="49" spans="1:8" s="54" customFormat="1" ht="12.75" x14ac:dyDescent="0.2">
      <c r="A49" s="52" t="s">
        <v>309</v>
      </c>
      <c r="B49" s="53">
        <v>0</v>
      </c>
      <c r="E49" s="24"/>
      <c r="F49" s="27"/>
      <c r="G49" s="63"/>
      <c r="H49" s="63"/>
    </row>
    <row r="50" spans="1:8" s="54" customFormat="1" ht="12.75" x14ac:dyDescent="0.2">
      <c r="A50" s="56" t="s">
        <v>310</v>
      </c>
      <c r="B50" s="75">
        <v>0</v>
      </c>
      <c r="E50" s="24"/>
      <c r="F50" s="65"/>
      <c r="H50" s="63"/>
    </row>
    <row r="51" spans="1:8" s="54" customFormat="1" ht="25.5" x14ac:dyDescent="0.2">
      <c r="A51" s="52" t="s">
        <v>311</v>
      </c>
      <c r="B51" s="75">
        <v>0</v>
      </c>
      <c r="E51" s="24"/>
      <c r="F51" s="24"/>
      <c r="H51" s="63"/>
    </row>
    <row r="52" spans="1:8" x14ac:dyDescent="0.25">
      <c r="A52" s="9" t="s">
        <v>126</v>
      </c>
      <c r="B52" s="18">
        <v>8879224.6899999995</v>
      </c>
      <c r="E52" s="31"/>
      <c r="F52" s="39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v>1612063.92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7">
    <pageSetUpPr fitToPage="1"/>
  </sheetPr>
  <dimension ref="A1:H54"/>
  <sheetViews>
    <sheetView zoomScaleNormal="100" workbookViewId="0">
      <pane ySplit="3" topLeftCell="A40" activePane="bottomLeft" state="frozen"/>
      <selection activeCell="B38" sqref="B38"/>
      <selection pane="bottomLeft" activeCell="B38" sqref="B38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7" t="s">
        <v>312</v>
      </c>
      <c r="B1" s="157"/>
      <c r="C1" s="157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161" t="s">
        <v>82</v>
      </c>
      <c r="B3" s="161"/>
      <c r="C3" s="161"/>
      <c r="D3" s="15"/>
      <c r="E3" s="1" t="s">
        <v>91</v>
      </c>
      <c r="F3" s="12"/>
    </row>
    <row r="4" spans="1:8" ht="6" customHeight="1" x14ac:dyDescent="0.25"/>
    <row r="5" spans="1:8" x14ac:dyDescent="0.25">
      <c r="A5" s="155" t="s">
        <v>103</v>
      </c>
      <c r="B5" s="159" t="s">
        <v>123</v>
      </c>
      <c r="C5" s="160"/>
      <c r="E5" s="5"/>
      <c r="F5" s="6"/>
    </row>
    <row r="6" spans="1:8" x14ac:dyDescent="0.25">
      <c r="A6" s="156"/>
      <c r="B6" s="16" t="s">
        <v>97</v>
      </c>
      <c r="C6" s="16" t="s">
        <v>98</v>
      </c>
      <c r="E6" s="5"/>
      <c r="F6" s="6"/>
    </row>
    <row r="7" spans="1:8" s="54" customFormat="1" ht="12.75" x14ac:dyDescent="0.2">
      <c r="A7" s="52" t="s">
        <v>117</v>
      </c>
      <c r="B7" s="53">
        <v>596196.12</v>
      </c>
      <c r="C7" s="59">
        <v>617242.23</v>
      </c>
      <c r="E7" s="24"/>
      <c r="F7" s="27"/>
      <c r="G7" s="27"/>
      <c r="H7" s="63"/>
    </row>
    <row r="8" spans="1:8" s="54" customFormat="1" ht="25.5" x14ac:dyDescent="0.2">
      <c r="A8" s="52" t="s">
        <v>106</v>
      </c>
      <c r="B8" s="53">
        <v>55708.04</v>
      </c>
      <c r="C8" s="59">
        <v>52468.32</v>
      </c>
      <c r="E8" s="24"/>
      <c r="F8" s="24"/>
      <c r="G8" s="24"/>
      <c r="H8" s="63"/>
    </row>
    <row r="9" spans="1:8" s="54" customFormat="1" ht="12.75" x14ac:dyDescent="0.25">
      <c r="A9" s="52" t="s">
        <v>118</v>
      </c>
      <c r="B9" s="59">
        <v>465046.86</v>
      </c>
      <c r="C9" s="59">
        <v>458353.72</v>
      </c>
      <c r="E9" s="24"/>
      <c r="F9" s="27"/>
      <c r="G9" s="27"/>
    </row>
    <row r="10" spans="1:8" s="54" customFormat="1" ht="25.5" x14ac:dyDescent="0.2">
      <c r="A10" s="52" t="s">
        <v>113</v>
      </c>
      <c r="B10" s="53">
        <v>161834.51999999999</v>
      </c>
      <c r="C10" s="59">
        <v>156574.94</v>
      </c>
      <c r="E10" s="24"/>
      <c r="F10" s="27"/>
      <c r="G10" s="27"/>
      <c r="H10" s="63"/>
    </row>
    <row r="11" spans="1:8" s="54" customFormat="1" ht="12.75" x14ac:dyDescent="0.2">
      <c r="A11" s="52" t="s">
        <v>104</v>
      </c>
      <c r="B11" s="53">
        <v>127860.6</v>
      </c>
      <c r="C11" s="59">
        <v>124126.01</v>
      </c>
      <c r="E11" s="24"/>
      <c r="F11" s="27"/>
      <c r="G11" s="27"/>
      <c r="H11" s="63"/>
    </row>
    <row r="12" spans="1:8" s="54" customFormat="1" ht="12.75" x14ac:dyDescent="0.2">
      <c r="A12" s="52" t="s">
        <v>100</v>
      </c>
      <c r="B12" s="53">
        <v>24840.6</v>
      </c>
      <c r="C12" s="59">
        <v>25137.98</v>
      </c>
      <c r="E12" s="24"/>
      <c r="F12" s="27"/>
      <c r="G12" s="27"/>
      <c r="H12" s="63"/>
    </row>
    <row r="13" spans="1:8" s="54" customFormat="1" ht="12.75" x14ac:dyDescent="0.2">
      <c r="A13" s="52" t="s">
        <v>101</v>
      </c>
      <c r="B13" s="75">
        <v>0</v>
      </c>
      <c r="C13" s="75">
        <v>0</v>
      </c>
      <c r="E13" s="24"/>
      <c r="F13" s="24"/>
      <c r="G13" s="24"/>
      <c r="H13" s="63"/>
    </row>
    <row r="14" spans="1:8" s="54" customFormat="1" ht="12.75" x14ac:dyDescent="0.2">
      <c r="A14" s="52" t="s">
        <v>105</v>
      </c>
      <c r="B14" s="53">
        <v>291426.24</v>
      </c>
      <c r="C14" s="59">
        <v>279389.02</v>
      </c>
      <c r="E14" s="24"/>
      <c r="F14" s="27"/>
      <c r="G14" s="27"/>
      <c r="H14" s="63"/>
    </row>
    <row r="15" spans="1:8" s="54" customFormat="1" ht="12.75" x14ac:dyDescent="0.25">
      <c r="A15" s="52" t="s">
        <v>119</v>
      </c>
      <c r="B15" s="59">
        <v>3600</v>
      </c>
      <c r="C15" s="59">
        <v>3300</v>
      </c>
      <c r="E15" s="24"/>
      <c r="F15" s="27"/>
      <c r="G15" s="27"/>
    </row>
    <row r="16" spans="1:8" s="54" customFormat="1" ht="12.75" x14ac:dyDescent="0.25">
      <c r="A16" s="52" t="s">
        <v>107</v>
      </c>
      <c r="B16" s="59">
        <v>286044.12</v>
      </c>
      <c r="C16" s="59">
        <v>270925.38</v>
      </c>
      <c r="E16" s="24"/>
      <c r="F16" s="27"/>
      <c r="G16" s="27"/>
    </row>
    <row r="17" spans="1:8" s="54" customFormat="1" ht="12.75" x14ac:dyDescent="0.25">
      <c r="A17" s="52" t="s">
        <v>120</v>
      </c>
      <c r="B17" s="59">
        <v>72698.100000000006</v>
      </c>
      <c r="C17" s="59">
        <v>69692.7</v>
      </c>
      <c r="E17" s="24"/>
      <c r="F17" s="37"/>
      <c r="G17" s="37"/>
    </row>
    <row r="18" spans="1:8" s="54" customFormat="1" ht="12.75" x14ac:dyDescent="0.2">
      <c r="A18" s="52" t="s">
        <v>108</v>
      </c>
      <c r="B18" s="75">
        <v>0</v>
      </c>
      <c r="C18" s="75">
        <v>0</v>
      </c>
      <c r="E18" s="24"/>
      <c r="F18" s="24"/>
      <c r="G18" s="24"/>
      <c r="H18" s="63"/>
    </row>
    <row r="19" spans="1:8" s="54" customFormat="1" ht="12.75" x14ac:dyDescent="0.25">
      <c r="A19" s="52" t="s">
        <v>303</v>
      </c>
      <c r="B19" s="59">
        <v>54260.19</v>
      </c>
      <c r="C19" s="59">
        <v>51922.09</v>
      </c>
      <c r="E19" s="24"/>
      <c r="F19" s="27"/>
      <c r="G19" s="27"/>
    </row>
    <row r="20" spans="1:8" s="54" customFormat="1" ht="12.75" x14ac:dyDescent="0.25">
      <c r="A20" s="52" t="s">
        <v>121</v>
      </c>
      <c r="B20" s="75">
        <v>0</v>
      </c>
      <c r="C20" s="59">
        <v>0</v>
      </c>
      <c r="E20" s="24"/>
      <c r="F20" s="24"/>
      <c r="G20" s="24"/>
    </row>
    <row r="21" spans="1:8" s="54" customFormat="1" ht="25.5" x14ac:dyDescent="0.25">
      <c r="A21" s="52" t="s">
        <v>109</v>
      </c>
      <c r="B21" s="53">
        <v>0</v>
      </c>
      <c r="C21" s="59">
        <v>139749.82999999999</v>
      </c>
      <c r="E21" s="24"/>
      <c r="F21" s="24"/>
      <c r="G21" s="24"/>
    </row>
    <row r="22" spans="1:8" s="54" customFormat="1" ht="25.5" x14ac:dyDescent="0.25">
      <c r="A22" s="52" t="s">
        <v>110</v>
      </c>
      <c r="B22" s="53">
        <v>0</v>
      </c>
      <c r="C22" s="59">
        <v>260138.15</v>
      </c>
      <c r="E22" s="24"/>
      <c r="F22" s="24"/>
      <c r="G22" s="24"/>
    </row>
    <row r="23" spans="1:8" s="54" customFormat="1" ht="12.75" x14ac:dyDescent="0.25">
      <c r="A23" s="52" t="s">
        <v>111</v>
      </c>
      <c r="B23" s="59">
        <v>44568.12</v>
      </c>
      <c r="C23" s="59">
        <v>43706.74</v>
      </c>
      <c r="E23" s="24"/>
      <c r="F23" s="37"/>
      <c r="G23" s="37"/>
    </row>
    <row r="24" spans="1:8" s="54" customFormat="1" ht="12.75" x14ac:dyDescent="0.2">
      <c r="A24" s="52" t="s">
        <v>112</v>
      </c>
      <c r="B24" s="59">
        <v>0</v>
      </c>
      <c r="C24" s="59">
        <v>16895.82</v>
      </c>
      <c r="E24" s="24"/>
      <c r="F24" s="37"/>
      <c r="G24" s="37"/>
      <c r="H24" s="63"/>
    </row>
    <row r="25" spans="1:8" s="54" customFormat="1" ht="12.75" x14ac:dyDescent="0.2">
      <c r="A25" s="52" t="s">
        <v>313</v>
      </c>
      <c r="B25" s="53">
        <v>0</v>
      </c>
      <c r="C25" s="59">
        <v>0</v>
      </c>
      <c r="E25" s="24"/>
      <c r="F25" s="64"/>
      <c r="G25" s="64"/>
      <c r="H25" s="63"/>
    </row>
    <row r="26" spans="1:8" s="54" customFormat="1" ht="12.75" x14ac:dyDescent="0.2">
      <c r="A26" s="52" t="s">
        <v>314</v>
      </c>
      <c r="B26" s="75">
        <v>0</v>
      </c>
      <c r="C26" s="75">
        <v>0</v>
      </c>
      <c r="E26" s="24"/>
      <c r="F26" s="65"/>
      <c r="G26" s="65"/>
      <c r="H26" s="63"/>
    </row>
    <row r="27" spans="1:8" ht="15" x14ac:dyDescent="0.25">
      <c r="A27" s="9" t="s">
        <v>122</v>
      </c>
      <c r="B27" s="19">
        <v>2184083.5100000002</v>
      </c>
      <c r="C27" s="19">
        <v>2569622.9300000002</v>
      </c>
      <c r="E27"/>
      <c r="F27" s="25"/>
      <c r="G27" s="38"/>
      <c r="H27" s="26"/>
    </row>
    <row r="28" spans="1:8" ht="15" x14ac:dyDescent="0.25">
      <c r="B28" s="10"/>
      <c r="C28" s="54"/>
    </row>
    <row r="29" spans="1:8" x14ac:dyDescent="0.25">
      <c r="A29" s="16" t="s">
        <v>103</v>
      </c>
      <c r="B29" s="17" t="s">
        <v>124</v>
      </c>
      <c r="C29" s="67"/>
    </row>
    <row r="30" spans="1:8" s="54" customFormat="1" ht="12.75" x14ac:dyDescent="0.2">
      <c r="A30" s="52" t="s">
        <v>117</v>
      </c>
      <c r="B30" s="53">
        <v>596234.88</v>
      </c>
      <c r="C30" s="67"/>
      <c r="E30" s="24"/>
      <c r="F30" s="62"/>
      <c r="G30" s="63"/>
      <c r="H30" s="63"/>
    </row>
    <row r="31" spans="1:8" s="54" customFormat="1" ht="12.75" x14ac:dyDescent="0.2">
      <c r="A31" s="52" t="s">
        <v>125</v>
      </c>
      <c r="B31" s="53">
        <v>181004</v>
      </c>
      <c r="E31" s="24"/>
      <c r="F31" s="27"/>
      <c r="G31" s="63"/>
      <c r="H31" s="63"/>
    </row>
    <row r="32" spans="1:8" s="54" customFormat="1" ht="25.5" x14ac:dyDescent="0.2">
      <c r="A32" s="52" t="s">
        <v>99</v>
      </c>
      <c r="B32" s="53">
        <v>161845.62</v>
      </c>
      <c r="E32" s="24"/>
      <c r="F32" s="37"/>
      <c r="G32" s="63"/>
      <c r="H32" s="63"/>
    </row>
    <row r="33" spans="1:8" s="54" customFormat="1" ht="12.75" x14ac:dyDescent="0.2">
      <c r="A33" s="52" t="s">
        <v>114</v>
      </c>
      <c r="B33" s="53">
        <v>127869</v>
      </c>
      <c r="E33" s="24"/>
      <c r="F33" s="37"/>
      <c r="G33" s="63"/>
      <c r="H33" s="63"/>
    </row>
    <row r="34" spans="1:8" s="54" customFormat="1" ht="12.75" x14ac:dyDescent="0.2">
      <c r="A34" s="52" t="s">
        <v>276</v>
      </c>
      <c r="B34" s="53">
        <v>24843.119999999999</v>
      </c>
      <c r="E34" s="24"/>
      <c r="F34" s="37"/>
      <c r="G34" s="63"/>
      <c r="H34" s="63"/>
    </row>
    <row r="35" spans="1:8" s="54" customFormat="1" ht="12.75" x14ac:dyDescent="0.2">
      <c r="A35" s="52" t="s">
        <v>277</v>
      </c>
      <c r="B35" s="75">
        <v>0</v>
      </c>
      <c r="E35" s="24"/>
      <c r="F35" s="24"/>
      <c r="G35" s="63"/>
      <c r="H35" s="63"/>
    </row>
    <row r="36" spans="1:8" s="54" customFormat="1" ht="12.75" x14ac:dyDescent="0.2">
      <c r="A36" s="52" t="s">
        <v>278</v>
      </c>
      <c r="B36" s="53">
        <v>273805.5</v>
      </c>
      <c r="E36" s="24"/>
      <c r="F36" s="27"/>
      <c r="G36" s="63"/>
      <c r="H36" s="63"/>
    </row>
    <row r="37" spans="1:8" s="54" customFormat="1" ht="12.75" x14ac:dyDescent="0.2">
      <c r="A37" s="52" t="s">
        <v>102</v>
      </c>
      <c r="B37" s="53">
        <v>0</v>
      </c>
      <c r="E37" s="24"/>
      <c r="F37" s="27"/>
      <c r="G37" s="63"/>
      <c r="H37" s="63"/>
    </row>
    <row r="38" spans="1:8" s="54" customFormat="1" ht="12.75" x14ac:dyDescent="0.2">
      <c r="A38" s="52" t="s">
        <v>279</v>
      </c>
      <c r="B38" s="53">
        <v>286061.21999999997</v>
      </c>
      <c r="E38" s="24"/>
      <c r="F38" s="37"/>
      <c r="G38" s="63"/>
      <c r="H38" s="63"/>
    </row>
    <row r="39" spans="1:8" s="54" customFormat="1" ht="12.75" x14ac:dyDescent="0.2">
      <c r="A39" s="52" t="s">
        <v>280</v>
      </c>
      <c r="B39" s="53">
        <v>72698.100000000006</v>
      </c>
      <c r="E39" s="24"/>
      <c r="F39" s="27"/>
      <c r="G39" s="63"/>
      <c r="H39" s="63"/>
    </row>
    <row r="40" spans="1:8" s="54" customFormat="1" ht="12.75" x14ac:dyDescent="0.2">
      <c r="A40" s="56" t="s">
        <v>281</v>
      </c>
      <c r="B40" s="75">
        <v>0</v>
      </c>
      <c r="E40" s="24"/>
      <c r="F40" s="24"/>
      <c r="H40" s="63"/>
    </row>
    <row r="41" spans="1:8" s="54" customFormat="1" ht="12.75" x14ac:dyDescent="0.2">
      <c r="A41" s="52" t="s">
        <v>302</v>
      </c>
      <c r="B41" s="53">
        <v>54694.95</v>
      </c>
      <c r="E41" s="24"/>
      <c r="F41" s="24"/>
      <c r="G41" s="63"/>
      <c r="H41" s="63"/>
    </row>
    <row r="42" spans="1:8" s="54" customFormat="1" ht="25.5" x14ac:dyDescent="0.2">
      <c r="A42" s="52" t="s">
        <v>304</v>
      </c>
      <c r="B42" s="53">
        <v>28686.61</v>
      </c>
      <c r="E42" s="24"/>
      <c r="F42" s="24"/>
      <c r="G42" s="63"/>
      <c r="H42" s="63"/>
    </row>
    <row r="43" spans="1:8" s="54" customFormat="1" ht="12.75" x14ac:dyDescent="0.25">
      <c r="A43" s="58" t="s">
        <v>115</v>
      </c>
      <c r="B43" s="55">
        <v>0</v>
      </c>
      <c r="E43" s="24"/>
      <c r="F43" s="24"/>
    </row>
    <row r="44" spans="1:8" s="54" customFormat="1" ht="12.75" x14ac:dyDescent="0.2">
      <c r="A44" s="58" t="s">
        <v>127</v>
      </c>
      <c r="B44" s="55">
        <v>28686</v>
      </c>
      <c r="F44" s="64"/>
      <c r="H44" s="63"/>
    </row>
    <row r="45" spans="1:8" s="54" customFormat="1" ht="12.75" x14ac:dyDescent="0.2">
      <c r="A45" s="52" t="s">
        <v>305</v>
      </c>
      <c r="B45" s="53">
        <v>23153.82</v>
      </c>
      <c r="E45" s="24"/>
      <c r="F45" s="24"/>
      <c r="G45" s="63"/>
      <c r="H45" s="63"/>
    </row>
    <row r="46" spans="1:8" s="54" customFormat="1" ht="12.75" x14ac:dyDescent="0.2">
      <c r="A46" s="58" t="s">
        <v>306</v>
      </c>
      <c r="B46" s="55">
        <v>23153.82</v>
      </c>
      <c r="F46" s="24"/>
      <c r="G46" s="63"/>
      <c r="H46" s="63"/>
    </row>
    <row r="47" spans="1:8" s="54" customFormat="1" ht="12.75" x14ac:dyDescent="0.2">
      <c r="A47" s="52" t="s">
        <v>307</v>
      </c>
      <c r="B47" s="53">
        <v>64660.2</v>
      </c>
      <c r="E47" s="24"/>
      <c r="F47" s="24"/>
      <c r="G47" s="63"/>
      <c r="H47" s="63"/>
    </row>
    <row r="48" spans="1:8" s="54" customFormat="1" ht="12.75" x14ac:dyDescent="0.2">
      <c r="A48" s="56" t="s">
        <v>308</v>
      </c>
      <c r="B48" s="57">
        <v>0</v>
      </c>
      <c r="E48" s="24"/>
      <c r="F48" s="24"/>
      <c r="G48" s="63"/>
      <c r="H48" s="63"/>
    </row>
    <row r="49" spans="1:8" s="54" customFormat="1" ht="12.75" x14ac:dyDescent="0.2">
      <c r="A49" s="52" t="s">
        <v>309</v>
      </c>
      <c r="B49" s="53">
        <v>0</v>
      </c>
      <c r="E49" s="24"/>
      <c r="F49" s="24"/>
      <c r="G49" s="63"/>
      <c r="H49" s="63"/>
    </row>
    <row r="50" spans="1:8" s="54" customFormat="1" ht="12.75" x14ac:dyDescent="0.2">
      <c r="A50" s="56" t="s">
        <v>310</v>
      </c>
      <c r="B50" s="75">
        <v>0</v>
      </c>
      <c r="E50" s="24"/>
      <c r="F50" s="65"/>
      <c r="H50" s="63"/>
    </row>
    <row r="51" spans="1:8" s="54" customFormat="1" ht="25.5" x14ac:dyDescent="0.2">
      <c r="A51" s="52" t="s">
        <v>311</v>
      </c>
      <c r="B51" s="75">
        <v>0</v>
      </c>
      <c r="E51" s="24"/>
      <c r="F51" s="24"/>
      <c r="H51" s="63"/>
    </row>
    <row r="52" spans="1:8" x14ac:dyDescent="0.25">
      <c r="A52" s="9" t="s">
        <v>126</v>
      </c>
      <c r="B52" s="18">
        <v>1895557.0200000003</v>
      </c>
      <c r="E52" s="31"/>
      <c r="F52" s="39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v>674065.90999999992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8">
    <pageSetUpPr fitToPage="1"/>
  </sheetPr>
  <dimension ref="A1:H54"/>
  <sheetViews>
    <sheetView zoomScaleNormal="100" workbookViewId="0">
      <pane ySplit="3" topLeftCell="A43" activePane="bottomLeft" state="frozen"/>
      <selection activeCell="B38" sqref="B38"/>
      <selection pane="bottomLeft" activeCell="B38" sqref="B38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7" t="s">
        <v>312</v>
      </c>
      <c r="B1" s="157"/>
      <c r="C1" s="157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161" t="s">
        <v>83</v>
      </c>
      <c r="B3" s="161"/>
      <c r="C3" s="161"/>
      <c r="D3" s="15"/>
      <c r="E3" s="1" t="s">
        <v>91</v>
      </c>
      <c r="F3" s="12"/>
    </row>
    <row r="4" spans="1:8" ht="6" customHeight="1" x14ac:dyDescent="0.25"/>
    <row r="5" spans="1:8" x14ac:dyDescent="0.25">
      <c r="A5" s="155" t="s">
        <v>103</v>
      </c>
      <c r="B5" s="159" t="s">
        <v>123</v>
      </c>
      <c r="C5" s="160"/>
      <c r="E5" s="5"/>
      <c r="F5" s="6"/>
    </row>
    <row r="6" spans="1:8" x14ac:dyDescent="0.25">
      <c r="A6" s="156"/>
      <c r="B6" s="16" t="s">
        <v>97</v>
      </c>
      <c r="C6" s="16" t="s">
        <v>98</v>
      </c>
      <c r="E6" s="5"/>
      <c r="F6" s="6"/>
    </row>
    <row r="7" spans="1:8" s="54" customFormat="1" ht="12.75" x14ac:dyDescent="0.2">
      <c r="A7" s="52" t="s">
        <v>117</v>
      </c>
      <c r="B7" s="53">
        <v>751105.74</v>
      </c>
      <c r="C7" s="59">
        <v>746816.06</v>
      </c>
      <c r="E7" s="24"/>
      <c r="F7" s="27"/>
      <c r="G7" s="27"/>
      <c r="H7" s="63"/>
    </row>
    <row r="8" spans="1:8" s="54" customFormat="1" ht="25.5" x14ac:dyDescent="0.2">
      <c r="A8" s="52" t="s">
        <v>106</v>
      </c>
      <c r="B8" s="53">
        <v>159520.76999999999</v>
      </c>
      <c r="C8" s="59">
        <v>152681.74</v>
      </c>
      <c r="E8" s="24"/>
      <c r="F8" s="24"/>
      <c r="G8" s="24"/>
      <c r="H8" s="63"/>
    </row>
    <row r="9" spans="1:8" s="54" customFormat="1" ht="12.75" x14ac:dyDescent="0.25">
      <c r="A9" s="52" t="s">
        <v>118</v>
      </c>
      <c r="B9" s="59">
        <v>585881.04</v>
      </c>
      <c r="C9" s="59">
        <v>560627.23</v>
      </c>
      <c r="E9" s="24"/>
      <c r="F9" s="27"/>
      <c r="G9" s="27"/>
    </row>
    <row r="10" spans="1:8" s="54" customFormat="1" ht="25.5" x14ac:dyDescent="0.2">
      <c r="A10" s="52" t="s">
        <v>113</v>
      </c>
      <c r="B10" s="53">
        <v>203885.16</v>
      </c>
      <c r="C10" s="59">
        <v>193620.42</v>
      </c>
      <c r="E10" s="24"/>
      <c r="F10" s="27"/>
      <c r="G10" s="27"/>
      <c r="H10" s="63"/>
    </row>
    <row r="11" spans="1:8" s="54" customFormat="1" ht="12.75" x14ac:dyDescent="0.2">
      <c r="A11" s="52" t="s">
        <v>104</v>
      </c>
      <c r="B11" s="53">
        <v>161082.6</v>
      </c>
      <c r="C11" s="59">
        <v>153659.6</v>
      </c>
      <c r="E11" s="24"/>
      <c r="F11" s="27"/>
      <c r="G11" s="27"/>
      <c r="H11" s="63"/>
    </row>
    <row r="12" spans="1:8" s="54" customFormat="1" ht="12.75" x14ac:dyDescent="0.2">
      <c r="A12" s="52" t="s">
        <v>100</v>
      </c>
      <c r="B12" s="53">
        <v>31211.94</v>
      </c>
      <c r="C12" s="59">
        <v>30091.17</v>
      </c>
      <c r="E12" s="24"/>
      <c r="F12" s="27"/>
      <c r="G12" s="27"/>
      <c r="H12" s="63"/>
    </row>
    <row r="13" spans="1:8" s="54" customFormat="1" ht="12.75" x14ac:dyDescent="0.2">
      <c r="A13" s="52" t="s">
        <v>101</v>
      </c>
      <c r="B13" s="75">
        <v>0</v>
      </c>
      <c r="C13" s="75">
        <v>0</v>
      </c>
      <c r="E13" s="24"/>
      <c r="F13" s="24"/>
      <c r="G13" s="24"/>
      <c r="H13" s="63"/>
    </row>
    <row r="14" spans="1:8" s="54" customFormat="1" ht="12.75" x14ac:dyDescent="0.2">
      <c r="A14" s="52" t="s">
        <v>105</v>
      </c>
      <c r="B14" s="53">
        <v>242805.24</v>
      </c>
      <c r="C14" s="59">
        <v>229701.55</v>
      </c>
      <c r="E14" s="24"/>
      <c r="F14" s="27"/>
      <c r="G14" s="27"/>
      <c r="H14" s="63"/>
    </row>
    <row r="15" spans="1:8" s="54" customFormat="1" ht="12.75" x14ac:dyDescent="0.25">
      <c r="A15" s="52" t="s">
        <v>119</v>
      </c>
      <c r="B15" s="59">
        <v>2400</v>
      </c>
      <c r="C15" s="59">
        <v>2200</v>
      </c>
      <c r="E15" s="24"/>
      <c r="F15" s="27"/>
      <c r="G15" s="27"/>
    </row>
    <row r="16" spans="1:8" s="54" customFormat="1" ht="12.75" x14ac:dyDescent="0.25">
      <c r="A16" s="52" t="s">
        <v>107</v>
      </c>
      <c r="B16" s="59">
        <v>360367.62</v>
      </c>
      <c r="C16" s="59">
        <v>341905</v>
      </c>
      <c r="E16" s="24"/>
      <c r="F16" s="27"/>
      <c r="G16" s="27"/>
    </row>
    <row r="17" spans="1:8" s="54" customFormat="1" ht="12.75" x14ac:dyDescent="0.25">
      <c r="A17" s="52" t="s">
        <v>120</v>
      </c>
      <c r="B17" s="75">
        <v>0</v>
      </c>
      <c r="C17" s="75">
        <v>0</v>
      </c>
      <c r="E17" s="24"/>
      <c r="F17" s="37"/>
      <c r="G17" s="37"/>
    </row>
    <row r="18" spans="1:8" s="54" customFormat="1" ht="12.75" x14ac:dyDescent="0.2">
      <c r="A18" s="52" t="s">
        <v>108</v>
      </c>
      <c r="B18" s="75">
        <v>0</v>
      </c>
      <c r="C18" s="75">
        <v>0</v>
      </c>
      <c r="E18" s="24"/>
      <c r="F18" s="24"/>
      <c r="G18" s="24"/>
      <c r="H18" s="63"/>
    </row>
    <row r="19" spans="1:8" s="54" customFormat="1" ht="12.75" x14ac:dyDescent="0.25">
      <c r="A19" s="52" t="s">
        <v>303</v>
      </c>
      <c r="B19" s="59">
        <v>102225.29</v>
      </c>
      <c r="C19" s="59">
        <v>96564.93</v>
      </c>
      <c r="E19" s="24"/>
      <c r="F19" s="27"/>
      <c r="G19" s="27"/>
    </row>
    <row r="20" spans="1:8" s="54" customFormat="1" ht="12.75" x14ac:dyDescent="0.25">
      <c r="A20" s="52" t="s">
        <v>121</v>
      </c>
      <c r="B20" s="75">
        <v>0</v>
      </c>
      <c r="C20" s="59">
        <v>0</v>
      </c>
      <c r="E20" s="24"/>
      <c r="F20" s="24"/>
      <c r="G20" s="24"/>
    </row>
    <row r="21" spans="1:8" s="54" customFormat="1" ht="25.5" x14ac:dyDescent="0.25">
      <c r="A21" s="52" t="s">
        <v>109</v>
      </c>
      <c r="B21" s="53">
        <v>1481.43</v>
      </c>
      <c r="C21" s="59">
        <v>18806.7</v>
      </c>
      <c r="E21" s="24"/>
      <c r="F21" s="24"/>
      <c r="G21" s="24"/>
    </row>
    <row r="22" spans="1:8" s="54" customFormat="1" ht="25.5" x14ac:dyDescent="0.25">
      <c r="A22" s="52" t="s">
        <v>110</v>
      </c>
      <c r="B22" s="53">
        <v>1210.9100000000001</v>
      </c>
      <c r="C22" s="59">
        <v>86292.33</v>
      </c>
      <c r="E22" s="24"/>
      <c r="F22" s="24"/>
      <c r="G22" s="24"/>
    </row>
    <row r="23" spans="1:8" s="54" customFormat="1" ht="12.75" x14ac:dyDescent="0.25">
      <c r="A23" s="52" t="s">
        <v>111</v>
      </c>
      <c r="B23" s="59">
        <v>56149.8</v>
      </c>
      <c r="C23" s="59">
        <v>53945.85</v>
      </c>
      <c r="E23" s="24"/>
      <c r="F23" s="37"/>
      <c r="G23" s="37"/>
    </row>
    <row r="24" spans="1:8" s="54" customFormat="1" ht="12.75" x14ac:dyDescent="0.2">
      <c r="A24" s="52" t="s">
        <v>112</v>
      </c>
      <c r="B24" s="59">
        <v>0</v>
      </c>
      <c r="C24" s="59">
        <v>1371.55</v>
      </c>
      <c r="E24" s="24"/>
      <c r="F24" s="37"/>
      <c r="G24" s="37"/>
      <c r="H24" s="63"/>
    </row>
    <row r="25" spans="1:8" s="54" customFormat="1" ht="12.75" x14ac:dyDescent="0.2">
      <c r="A25" s="52" t="s">
        <v>313</v>
      </c>
      <c r="B25" s="53">
        <v>227059.44</v>
      </c>
      <c r="C25" s="59">
        <v>227059.44</v>
      </c>
      <c r="E25" s="24"/>
      <c r="F25" s="64"/>
      <c r="G25" s="64"/>
      <c r="H25" s="63"/>
    </row>
    <row r="26" spans="1:8" s="54" customFormat="1" ht="12.75" x14ac:dyDescent="0.2">
      <c r="A26" s="52" t="s">
        <v>314</v>
      </c>
      <c r="B26" s="53">
        <v>190800</v>
      </c>
      <c r="C26" s="59">
        <v>190800</v>
      </c>
      <c r="E26" s="24"/>
      <c r="F26" s="65"/>
      <c r="G26" s="65"/>
      <c r="H26" s="63"/>
    </row>
    <row r="27" spans="1:8" ht="15" x14ac:dyDescent="0.25">
      <c r="A27" s="9" t="s">
        <v>122</v>
      </c>
      <c r="B27" s="19">
        <v>3077186.9800000004</v>
      </c>
      <c r="C27" s="19">
        <v>3086143.5700000003</v>
      </c>
      <c r="E27"/>
      <c r="F27" s="25"/>
      <c r="G27" s="38"/>
      <c r="H27" s="26"/>
    </row>
    <row r="28" spans="1:8" ht="15" x14ac:dyDescent="0.25">
      <c r="B28" s="10"/>
      <c r="C28" s="54"/>
    </row>
    <row r="29" spans="1:8" x14ac:dyDescent="0.25">
      <c r="A29" s="16" t="s">
        <v>103</v>
      </c>
      <c r="B29" s="17" t="s">
        <v>124</v>
      </c>
      <c r="C29" s="67"/>
    </row>
    <row r="30" spans="1:8" s="54" customFormat="1" ht="12.75" x14ac:dyDescent="0.2">
      <c r="A30" s="52" t="s">
        <v>117</v>
      </c>
      <c r="B30" s="53">
        <v>738610.56</v>
      </c>
      <c r="C30" s="67"/>
      <c r="E30" s="24"/>
      <c r="F30" s="62"/>
      <c r="G30" s="63"/>
      <c r="H30" s="63"/>
    </row>
    <row r="31" spans="1:8" s="54" customFormat="1" ht="12.75" x14ac:dyDescent="0.2">
      <c r="A31" s="52" t="s">
        <v>125</v>
      </c>
      <c r="B31" s="53">
        <v>162853</v>
      </c>
      <c r="E31" s="24"/>
      <c r="F31" s="27"/>
      <c r="G31" s="63"/>
      <c r="H31" s="63"/>
    </row>
    <row r="32" spans="1:8" s="54" customFormat="1" ht="25.5" x14ac:dyDescent="0.2">
      <c r="A32" s="52" t="s">
        <v>99</v>
      </c>
      <c r="B32" s="53">
        <v>200492.94</v>
      </c>
      <c r="E32" s="24"/>
      <c r="F32" s="37"/>
      <c r="G32" s="63"/>
      <c r="H32" s="63"/>
    </row>
    <row r="33" spans="1:8" s="54" customFormat="1" ht="12.75" x14ac:dyDescent="0.2">
      <c r="A33" s="52" t="s">
        <v>114</v>
      </c>
      <c r="B33" s="53">
        <v>158403</v>
      </c>
      <c r="E33" s="24"/>
      <c r="F33" s="37"/>
      <c r="G33" s="63"/>
      <c r="H33" s="63"/>
    </row>
    <row r="34" spans="1:8" s="54" customFormat="1" ht="12.75" x14ac:dyDescent="0.2">
      <c r="A34" s="52" t="s">
        <v>276</v>
      </c>
      <c r="B34" s="53">
        <v>30775.439999999999</v>
      </c>
      <c r="E34" s="24"/>
      <c r="F34" s="37"/>
      <c r="G34" s="63"/>
      <c r="H34" s="63"/>
    </row>
    <row r="35" spans="1:8" s="54" customFormat="1" ht="12.75" x14ac:dyDescent="0.2">
      <c r="A35" s="52" t="s">
        <v>277</v>
      </c>
      <c r="B35" s="75">
        <v>0</v>
      </c>
      <c r="E35" s="24"/>
      <c r="F35" s="24"/>
      <c r="G35" s="63"/>
      <c r="H35" s="63"/>
    </row>
    <row r="36" spans="1:8" s="54" customFormat="1" ht="12.75" x14ac:dyDescent="0.2">
      <c r="A36" s="52" t="s">
        <v>278</v>
      </c>
      <c r="B36" s="53">
        <v>234357.77</v>
      </c>
      <c r="E36" s="24"/>
      <c r="F36" s="27"/>
      <c r="G36" s="63"/>
      <c r="H36" s="63"/>
    </row>
    <row r="37" spans="1:8" s="54" customFormat="1" ht="12.75" x14ac:dyDescent="0.2">
      <c r="A37" s="52" t="s">
        <v>102</v>
      </c>
      <c r="B37" s="53">
        <v>0</v>
      </c>
      <c r="E37" s="24"/>
      <c r="F37" s="27"/>
      <c r="G37" s="63"/>
      <c r="H37" s="63"/>
    </row>
    <row r="38" spans="1:8" s="54" customFormat="1" ht="12.75" x14ac:dyDescent="0.2">
      <c r="A38" s="52" t="s">
        <v>279</v>
      </c>
      <c r="B38" s="53">
        <v>354370.14</v>
      </c>
      <c r="E38" s="24"/>
      <c r="F38" s="37"/>
      <c r="G38" s="63"/>
      <c r="H38" s="63"/>
    </row>
    <row r="39" spans="1:8" s="54" customFormat="1" ht="12.75" x14ac:dyDescent="0.2">
      <c r="A39" s="52" t="s">
        <v>280</v>
      </c>
      <c r="B39" s="75">
        <v>0</v>
      </c>
      <c r="E39" s="24"/>
      <c r="F39" s="24"/>
      <c r="G39" s="63"/>
      <c r="H39" s="63"/>
    </row>
    <row r="40" spans="1:8" s="54" customFormat="1" ht="12.75" x14ac:dyDescent="0.2">
      <c r="A40" s="56" t="s">
        <v>281</v>
      </c>
      <c r="B40" s="75">
        <v>0</v>
      </c>
      <c r="E40" s="24"/>
      <c r="F40" s="24"/>
      <c r="H40" s="63"/>
    </row>
    <row r="41" spans="1:8" s="54" customFormat="1" ht="12.75" x14ac:dyDescent="0.2">
      <c r="A41" s="52" t="s">
        <v>302</v>
      </c>
      <c r="B41" s="53">
        <v>111654.29</v>
      </c>
      <c r="E41" s="24"/>
      <c r="F41" s="24"/>
      <c r="G41" s="63"/>
      <c r="H41" s="63"/>
    </row>
    <row r="42" spans="1:8" s="54" customFormat="1" ht="25.5" x14ac:dyDescent="0.2">
      <c r="A42" s="52" t="s">
        <v>304</v>
      </c>
      <c r="B42" s="53">
        <v>35801.14</v>
      </c>
      <c r="E42" s="24"/>
      <c r="F42" s="24"/>
      <c r="G42" s="63"/>
      <c r="H42" s="63"/>
    </row>
    <row r="43" spans="1:8" s="54" customFormat="1" ht="12.75" x14ac:dyDescent="0.25">
      <c r="A43" s="58" t="s">
        <v>115</v>
      </c>
      <c r="B43" s="55">
        <v>-2817.46</v>
      </c>
      <c r="E43" s="24"/>
      <c r="F43" s="24"/>
    </row>
    <row r="44" spans="1:8" s="54" customFormat="1" ht="12.75" x14ac:dyDescent="0.2">
      <c r="A44" s="58" t="s">
        <v>127</v>
      </c>
      <c r="B44" s="55">
        <v>38618.68</v>
      </c>
      <c r="F44" s="64"/>
      <c r="H44" s="63"/>
    </row>
    <row r="45" spans="1:8" s="54" customFormat="1" ht="12.75" x14ac:dyDescent="0.2">
      <c r="A45" s="52" t="s">
        <v>305</v>
      </c>
      <c r="B45" s="53">
        <v>74631.19</v>
      </c>
      <c r="E45" s="24"/>
      <c r="F45" s="24"/>
      <c r="G45" s="63"/>
      <c r="H45" s="63"/>
    </row>
    <row r="46" spans="1:8" s="54" customFormat="1" ht="12.75" x14ac:dyDescent="0.2">
      <c r="A46" s="58" t="s">
        <v>306</v>
      </c>
      <c r="B46" s="55">
        <v>74631.19</v>
      </c>
      <c r="F46" s="24"/>
      <c r="G46" s="63"/>
      <c r="H46" s="63"/>
    </row>
    <row r="47" spans="1:8" s="54" customFormat="1" ht="12.75" x14ac:dyDescent="0.2">
      <c r="A47" s="52" t="s">
        <v>307</v>
      </c>
      <c r="B47" s="53">
        <v>43052.4</v>
      </c>
      <c r="E47" s="24"/>
      <c r="F47" s="24"/>
      <c r="G47" s="63"/>
      <c r="H47" s="63"/>
    </row>
    <row r="48" spans="1:8" s="54" customFormat="1" ht="12.75" x14ac:dyDescent="0.2">
      <c r="A48" s="56" t="s">
        <v>308</v>
      </c>
      <c r="B48" s="57">
        <v>0</v>
      </c>
      <c r="E48" s="24"/>
      <c r="F48" s="24"/>
      <c r="G48" s="63"/>
      <c r="H48" s="63"/>
    </row>
    <row r="49" spans="1:8" s="54" customFormat="1" ht="12.75" x14ac:dyDescent="0.2">
      <c r="A49" s="52" t="s">
        <v>309</v>
      </c>
      <c r="B49" s="53">
        <v>0</v>
      </c>
      <c r="E49" s="24"/>
      <c r="F49" s="27"/>
      <c r="G49" s="63"/>
      <c r="H49" s="63"/>
    </row>
    <row r="50" spans="1:8" s="54" customFormat="1" ht="12.75" x14ac:dyDescent="0.2">
      <c r="A50" s="56" t="s">
        <v>310</v>
      </c>
      <c r="B50" s="53">
        <v>190800</v>
      </c>
      <c r="E50" s="24"/>
      <c r="F50" s="65"/>
      <c r="H50" s="63"/>
    </row>
    <row r="51" spans="1:8" s="54" customFormat="1" ht="25.5" x14ac:dyDescent="0.2">
      <c r="A51" s="52" t="s">
        <v>311</v>
      </c>
      <c r="B51" s="75">
        <v>0</v>
      </c>
      <c r="E51" s="24"/>
      <c r="F51" s="24"/>
      <c r="H51" s="63"/>
    </row>
    <row r="52" spans="1:8" x14ac:dyDescent="0.25">
      <c r="A52" s="9" t="s">
        <v>126</v>
      </c>
      <c r="B52" s="18">
        <v>2335801.87</v>
      </c>
      <c r="E52" s="31"/>
      <c r="F52" s="39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v>750341.70000000019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9">
    <pageSetUpPr fitToPage="1"/>
  </sheetPr>
  <dimension ref="A1:H54"/>
  <sheetViews>
    <sheetView zoomScaleNormal="100" workbookViewId="0">
      <pane ySplit="3" topLeftCell="A37" activePane="bottomLeft" state="frozen"/>
      <selection activeCell="B38" sqref="B38"/>
      <selection pane="bottomLeft" activeCell="B38" sqref="B38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7" t="s">
        <v>312</v>
      </c>
      <c r="B1" s="157"/>
      <c r="C1" s="157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161" t="s">
        <v>84</v>
      </c>
      <c r="B3" s="161"/>
      <c r="C3" s="161"/>
      <c r="D3" s="15"/>
      <c r="E3" s="1" t="s">
        <v>91</v>
      </c>
      <c r="F3" s="12"/>
    </row>
    <row r="4" spans="1:8" ht="6" customHeight="1" x14ac:dyDescent="0.25"/>
    <row r="5" spans="1:8" x14ac:dyDescent="0.25">
      <c r="A5" s="155" t="s">
        <v>103</v>
      </c>
      <c r="B5" s="159" t="s">
        <v>123</v>
      </c>
      <c r="C5" s="160"/>
      <c r="E5" s="5"/>
      <c r="F5" s="6"/>
    </row>
    <row r="6" spans="1:8" x14ac:dyDescent="0.25">
      <c r="A6" s="156"/>
      <c r="B6" s="16" t="s">
        <v>97</v>
      </c>
      <c r="C6" s="16" t="s">
        <v>98</v>
      </c>
      <c r="E6" s="5"/>
      <c r="F6" s="6"/>
    </row>
    <row r="7" spans="1:8" s="54" customFormat="1" ht="12.75" x14ac:dyDescent="0.2">
      <c r="A7" s="52" t="s">
        <v>117</v>
      </c>
      <c r="B7" s="53">
        <v>2155395.35</v>
      </c>
      <c r="C7" s="59">
        <v>2254907.5299999998</v>
      </c>
      <c r="E7" s="24"/>
      <c r="F7" s="27"/>
      <c r="G7" s="27"/>
      <c r="H7" s="63"/>
    </row>
    <row r="8" spans="1:8" s="54" customFormat="1" ht="25.5" x14ac:dyDescent="0.2">
      <c r="A8" s="52" t="s">
        <v>106</v>
      </c>
      <c r="B8" s="53">
        <v>277056.71999999997</v>
      </c>
      <c r="C8" s="59">
        <v>269553.06</v>
      </c>
      <c r="E8" s="24"/>
      <c r="F8" s="24"/>
      <c r="G8" s="24"/>
      <c r="H8" s="63"/>
    </row>
    <row r="9" spans="1:8" s="54" customFormat="1" ht="12.75" x14ac:dyDescent="0.25">
      <c r="A9" s="52" t="s">
        <v>118</v>
      </c>
      <c r="B9" s="59">
        <v>1681258.55</v>
      </c>
      <c r="C9" s="59">
        <v>1677475.06</v>
      </c>
      <c r="E9" s="24"/>
      <c r="F9" s="27"/>
      <c r="G9" s="27"/>
    </row>
    <row r="10" spans="1:8" s="54" customFormat="1" ht="25.5" x14ac:dyDescent="0.2">
      <c r="A10" s="52" t="s">
        <v>113</v>
      </c>
      <c r="B10" s="53">
        <v>585093.81999999995</v>
      </c>
      <c r="C10" s="59">
        <v>575322.92000000004</v>
      </c>
      <c r="E10" s="24"/>
      <c r="F10" s="27"/>
      <c r="G10" s="27"/>
      <c r="H10" s="63"/>
    </row>
    <row r="11" spans="1:8" s="54" customFormat="1" ht="12.75" x14ac:dyDescent="0.2">
      <c r="A11" s="52" t="s">
        <v>104</v>
      </c>
      <c r="B11" s="53">
        <v>462246.36</v>
      </c>
      <c r="C11" s="59">
        <v>456768.49</v>
      </c>
      <c r="E11" s="24"/>
      <c r="F11" s="27"/>
      <c r="G11" s="27"/>
      <c r="H11" s="63"/>
    </row>
    <row r="12" spans="1:8" s="54" customFormat="1" ht="12.75" x14ac:dyDescent="0.2">
      <c r="A12" s="52" t="s">
        <v>100</v>
      </c>
      <c r="B12" s="53">
        <v>89739.77</v>
      </c>
      <c r="C12" s="59">
        <v>91687.63</v>
      </c>
      <c r="E12" s="24"/>
      <c r="F12" s="27"/>
      <c r="G12" s="27"/>
      <c r="H12" s="63"/>
    </row>
    <row r="13" spans="1:8" s="54" customFormat="1" ht="12.75" x14ac:dyDescent="0.2">
      <c r="A13" s="52" t="s">
        <v>101</v>
      </c>
      <c r="B13" s="75">
        <v>0</v>
      </c>
      <c r="C13" s="75">
        <v>0</v>
      </c>
      <c r="E13" s="24"/>
      <c r="F13" s="24"/>
      <c r="G13" s="24"/>
      <c r="H13" s="63"/>
    </row>
    <row r="14" spans="1:8" s="54" customFormat="1" ht="12.75" x14ac:dyDescent="0.2">
      <c r="A14" s="52" t="s">
        <v>105</v>
      </c>
      <c r="B14" s="53">
        <v>1084387.22</v>
      </c>
      <c r="C14" s="59">
        <v>1060596.8500000001</v>
      </c>
      <c r="E14" s="24"/>
      <c r="F14" s="27"/>
      <c r="G14" s="27"/>
      <c r="H14" s="63"/>
    </row>
    <row r="15" spans="1:8" s="54" customFormat="1" ht="12.75" x14ac:dyDescent="0.25">
      <c r="A15" s="52" t="s">
        <v>119</v>
      </c>
      <c r="B15" s="59">
        <v>14400</v>
      </c>
      <c r="C15" s="59">
        <v>13200</v>
      </c>
      <c r="E15" s="24"/>
      <c r="F15" s="27"/>
      <c r="G15" s="27"/>
    </row>
    <row r="16" spans="1:8" s="54" customFormat="1" ht="12.75" x14ac:dyDescent="0.25">
      <c r="A16" s="52" t="s">
        <v>107</v>
      </c>
      <c r="B16" s="59">
        <v>1034120.97</v>
      </c>
      <c r="C16" s="59">
        <v>1006022.89</v>
      </c>
      <c r="E16" s="24"/>
      <c r="F16" s="27"/>
      <c r="G16" s="27"/>
    </row>
    <row r="17" spans="1:8" s="54" customFormat="1" ht="12.75" x14ac:dyDescent="0.25">
      <c r="A17" s="52" t="s">
        <v>120</v>
      </c>
      <c r="B17" s="59">
        <v>262825.69</v>
      </c>
      <c r="C17" s="59">
        <v>257507.18</v>
      </c>
      <c r="E17" s="24"/>
      <c r="F17" s="37"/>
      <c r="G17" s="37"/>
    </row>
    <row r="18" spans="1:8" s="54" customFormat="1" ht="12.75" x14ac:dyDescent="0.2">
      <c r="A18" s="52" t="s">
        <v>108</v>
      </c>
      <c r="B18" s="75">
        <v>0</v>
      </c>
      <c r="C18" s="75">
        <v>0</v>
      </c>
      <c r="E18" s="24"/>
      <c r="F18" s="24"/>
      <c r="G18" s="24"/>
      <c r="H18" s="63"/>
    </row>
    <row r="19" spans="1:8" s="54" customFormat="1" ht="12.75" x14ac:dyDescent="0.25">
      <c r="A19" s="52" t="s">
        <v>303</v>
      </c>
      <c r="B19" s="59">
        <v>315857.32</v>
      </c>
      <c r="C19" s="59">
        <v>297751.98</v>
      </c>
      <c r="E19" s="24"/>
      <c r="F19" s="27"/>
      <c r="G19" s="27"/>
    </row>
    <row r="20" spans="1:8" s="54" customFormat="1" ht="12.75" x14ac:dyDescent="0.25">
      <c r="A20" s="52" t="s">
        <v>121</v>
      </c>
      <c r="B20" s="75">
        <v>0</v>
      </c>
      <c r="C20" s="59">
        <v>0</v>
      </c>
      <c r="E20" s="24"/>
      <c r="F20" s="24"/>
      <c r="G20" s="24"/>
    </row>
    <row r="21" spans="1:8" s="54" customFormat="1" ht="25.5" x14ac:dyDescent="0.25">
      <c r="A21" s="52" t="s">
        <v>109</v>
      </c>
      <c r="B21" s="53">
        <v>-4918.99</v>
      </c>
      <c r="C21" s="59">
        <v>262649.78999999998</v>
      </c>
      <c r="E21" s="24"/>
      <c r="F21" s="24"/>
      <c r="G21" s="24"/>
    </row>
    <row r="22" spans="1:8" s="54" customFormat="1" ht="25.5" x14ac:dyDescent="0.25">
      <c r="A22" s="52" t="s">
        <v>110</v>
      </c>
      <c r="B22" s="53">
        <v>-4629.04</v>
      </c>
      <c r="C22" s="59">
        <v>667988.62</v>
      </c>
      <c r="E22" s="24"/>
      <c r="F22" s="24"/>
      <c r="G22" s="24"/>
    </row>
    <row r="23" spans="1:8" s="54" customFormat="1" ht="12.75" x14ac:dyDescent="0.25">
      <c r="A23" s="52" t="s">
        <v>111</v>
      </c>
      <c r="B23" s="59">
        <v>161130.85999999999</v>
      </c>
      <c r="C23" s="59">
        <v>162510.32999999999</v>
      </c>
      <c r="E23" s="24"/>
      <c r="F23" s="37"/>
      <c r="G23" s="37"/>
    </row>
    <row r="24" spans="1:8" s="54" customFormat="1" ht="12.75" x14ac:dyDescent="0.2">
      <c r="A24" s="52" t="s">
        <v>112</v>
      </c>
      <c r="B24" s="59">
        <v>0</v>
      </c>
      <c r="C24" s="59">
        <v>19512.23</v>
      </c>
      <c r="E24" s="24"/>
      <c r="F24" s="37"/>
      <c r="G24" s="37"/>
      <c r="H24" s="63"/>
    </row>
    <row r="25" spans="1:8" s="54" customFormat="1" ht="12.75" x14ac:dyDescent="0.2">
      <c r="A25" s="52" t="s">
        <v>313</v>
      </c>
      <c r="B25" s="53">
        <v>5649.47</v>
      </c>
      <c r="C25" s="59">
        <v>5649.47</v>
      </c>
      <c r="E25" s="24"/>
      <c r="F25" s="64"/>
      <c r="G25" s="64"/>
      <c r="H25" s="63"/>
    </row>
    <row r="26" spans="1:8" s="54" customFormat="1" ht="12.75" x14ac:dyDescent="0.2">
      <c r="A26" s="52" t="s">
        <v>314</v>
      </c>
      <c r="B26" s="53">
        <v>360360</v>
      </c>
      <c r="C26" s="59">
        <v>360360</v>
      </c>
      <c r="E26" s="24"/>
      <c r="F26" s="65"/>
      <c r="G26" s="65"/>
      <c r="H26" s="63"/>
    </row>
    <row r="27" spans="1:8" ht="15" x14ac:dyDescent="0.25">
      <c r="A27" s="9" t="s">
        <v>122</v>
      </c>
      <c r="B27" s="19">
        <v>8479974.0700000003</v>
      </c>
      <c r="C27" s="19">
        <v>9439464.0300000012</v>
      </c>
      <c r="E27"/>
      <c r="F27" s="25"/>
      <c r="G27" s="38"/>
      <c r="H27" s="26"/>
    </row>
    <row r="28" spans="1:8" ht="15" x14ac:dyDescent="0.25">
      <c r="B28" s="10"/>
      <c r="C28" s="54"/>
    </row>
    <row r="29" spans="1:8" x14ac:dyDescent="0.25">
      <c r="A29" s="16" t="s">
        <v>103</v>
      </c>
      <c r="B29" s="17" t="s">
        <v>124</v>
      </c>
      <c r="C29" s="67"/>
    </row>
    <row r="30" spans="1:8" s="54" customFormat="1" ht="12.75" x14ac:dyDescent="0.2">
      <c r="A30" s="52" t="s">
        <v>117</v>
      </c>
      <c r="B30" s="53">
        <v>2153848.3199999998</v>
      </c>
      <c r="C30" s="67"/>
      <c r="E30" s="24"/>
      <c r="F30" s="62"/>
      <c r="G30" s="63"/>
      <c r="H30" s="63"/>
    </row>
    <row r="31" spans="1:8" s="54" customFormat="1" ht="12.75" x14ac:dyDescent="0.2">
      <c r="A31" s="52" t="s">
        <v>125</v>
      </c>
      <c r="B31" s="53">
        <v>845177</v>
      </c>
      <c r="E31" s="24"/>
      <c r="F31" s="27"/>
      <c r="G31" s="63"/>
      <c r="H31" s="63"/>
    </row>
    <row r="32" spans="1:8" s="54" customFormat="1" ht="25.5" x14ac:dyDescent="0.2">
      <c r="A32" s="52" t="s">
        <v>99</v>
      </c>
      <c r="B32" s="53">
        <v>584653.68000000005</v>
      </c>
      <c r="E32" s="24"/>
      <c r="F32" s="37"/>
      <c r="G32" s="63"/>
      <c r="H32" s="63"/>
    </row>
    <row r="33" spans="1:8" s="54" customFormat="1" ht="12.75" x14ac:dyDescent="0.2">
      <c r="A33" s="52" t="s">
        <v>114</v>
      </c>
      <c r="B33" s="53">
        <v>461916</v>
      </c>
      <c r="E33" s="24"/>
      <c r="F33" s="37"/>
      <c r="G33" s="63"/>
      <c r="H33" s="63"/>
    </row>
    <row r="34" spans="1:8" s="54" customFormat="1" ht="12.75" x14ac:dyDescent="0.2">
      <c r="A34" s="52" t="s">
        <v>276</v>
      </c>
      <c r="B34" s="53">
        <v>89743.679999999993</v>
      </c>
      <c r="E34" s="24"/>
      <c r="F34" s="37"/>
      <c r="G34" s="63"/>
      <c r="H34" s="63"/>
    </row>
    <row r="35" spans="1:8" s="54" customFormat="1" ht="12.75" x14ac:dyDescent="0.2">
      <c r="A35" s="52" t="s">
        <v>277</v>
      </c>
      <c r="B35" s="75">
        <v>0</v>
      </c>
      <c r="E35" s="24"/>
      <c r="F35" s="24"/>
      <c r="G35" s="63"/>
      <c r="H35" s="63"/>
    </row>
    <row r="36" spans="1:8" s="54" customFormat="1" ht="12.75" x14ac:dyDescent="0.2">
      <c r="A36" s="52" t="s">
        <v>278</v>
      </c>
      <c r="B36" s="53">
        <v>1020223.32</v>
      </c>
      <c r="E36" s="24"/>
      <c r="F36" s="27"/>
      <c r="G36" s="63"/>
      <c r="H36" s="63"/>
    </row>
    <row r="37" spans="1:8" s="54" customFormat="1" ht="12.75" x14ac:dyDescent="0.2">
      <c r="A37" s="52" t="s">
        <v>102</v>
      </c>
      <c r="B37" s="53">
        <v>0</v>
      </c>
      <c r="E37" s="24"/>
      <c r="F37" s="27"/>
      <c r="G37" s="63"/>
      <c r="H37" s="63"/>
    </row>
    <row r="38" spans="1:8" s="54" customFormat="1" ht="12.75" x14ac:dyDescent="0.2">
      <c r="A38" s="52" t="s">
        <v>279</v>
      </c>
      <c r="B38" s="53">
        <v>1033372.08</v>
      </c>
      <c r="E38" s="24"/>
      <c r="F38" s="37"/>
      <c r="G38" s="63"/>
      <c r="H38" s="63"/>
    </row>
    <row r="39" spans="1:8" s="54" customFormat="1" ht="12.75" x14ac:dyDescent="0.2">
      <c r="A39" s="52" t="s">
        <v>280</v>
      </c>
      <c r="B39" s="53">
        <v>262825.69</v>
      </c>
      <c r="E39" s="24"/>
      <c r="F39" s="27"/>
      <c r="G39" s="63"/>
      <c r="H39" s="63"/>
    </row>
    <row r="40" spans="1:8" s="54" customFormat="1" ht="12.75" x14ac:dyDescent="0.2">
      <c r="A40" s="56" t="s">
        <v>281</v>
      </c>
      <c r="B40" s="75">
        <v>0</v>
      </c>
      <c r="E40" s="24"/>
      <c r="F40" s="24"/>
      <c r="H40" s="63"/>
    </row>
    <row r="41" spans="1:8" s="54" customFormat="1" ht="12.75" x14ac:dyDescent="0.2">
      <c r="A41" s="52" t="s">
        <v>302</v>
      </c>
      <c r="B41" s="53">
        <v>319276.73</v>
      </c>
      <c r="E41" s="24"/>
      <c r="F41" s="24"/>
      <c r="G41" s="63"/>
      <c r="H41" s="63"/>
    </row>
    <row r="42" spans="1:8" s="54" customFormat="1" ht="25.5" x14ac:dyDescent="0.2">
      <c r="A42" s="52" t="s">
        <v>304</v>
      </c>
      <c r="B42" s="53">
        <v>26618.13</v>
      </c>
      <c r="E42" s="24"/>
      <c r="F42" s="24"/>
      <c r="G42" s="63"/>
      <c r="H42" s="63"/>
    </row>
    <row r="43" spans="1:8" s="54" customFormat="1" ht="12.75" x14ac:dyDescent="0.25">
      <c r="A43" s="58" t="s">
        <v>115</v>
      </c>
      <c r="B43" s="55">
        <v>-34542.42</v>
      </c>
      <c r="E43" s="24"/>
      <c r="F43" s="24"/>
    </row>
    <row r="44" spans="1:8" s="54" customFormat="1" ht="12.75" x14ac:dyDescent="0.2">
      <c r="A44" s="58" t="s">
        <v>127</v>
      </c>
      <c r="B44" s="55">
        <v>61160.62</v>
      </c>
      <c r="F44" s="64"/>
      <c r="H44" s="63"/>
    </row>
    <row r="45" spans="1:8" s="54" customFormat="1" ht="12.75" x14ac:dyDescent="0.2">
      <c r="A45" s="52" t="s">
        <v>305</v>
      </c>
      <c r="B45" s="53">
        <v>117290.88</v>
      </c>
      <c r="E45" s="24"/>
      <c r="F45" s="24"/>
      <c r="G45" s="63"/>
      <c r="H45" s="63"/>
    </row>
    <row r="46" spans="1:8" s="54" customFormat="1" ht="12.75" x14ac:dyDescent="0.2">
      <c r="A46" s="58" t="s">
        <v>306</v>
      </c>
      <c r="B46" s="55">
        <v>117290.88</v>
      </c>
      <c r="F46" s="24"/>
      <c r="G46" s="63"/>
      <c r="H46" s="63"/>
    </row>
    <row r="47" spans="1:8" s="54" customFormat="1" ht="12.75" x14ac:dyDescent="0.2">
      <c r="A47" s="52" t="s">
        <v>307</v>
      </c>
      <c r="B47" s="53">
        <v>119263.8</v>
      </c>
      <c r="E47" s="24"/>
      <c r="F47" s="24"/>
      <c r="G47" s="63"/>
      <c r="H47" s="63"/>
    </row>
    <row r="48" spans="1:8" s="54" customFormat="1" ht="12.75" x14ac:dyDescent="0.2">
      <c r="A48" s="56" t="s">
        <v>308</v>
      </c>
      <c r="B48" s="57">
        <v>0</v>
      </c>
      <c r="E48" s="24"/>
      <c r="F48" s="24"/>
      <c r="G48" s="63"/>
      <c r="H48" s="63"/>
    </row>
    <row r="49" spans="1:8" s="54" customFormat="1" ht="12.75" x14ac:dyDescent="0.2">
      <c r="A49" s="52" t="s">
        <v>309</v>
      </c>
      <c r="B49" s="53">
        <v>0</v>
      </c>
      <c r="E49" s="24"/>
      <c r="F49" s="24"/>
      <c r="G49" s="63"/>
      <c r="H49" s="63"/>
    </row>
    <row r="50" spans="1:8" s="54" customFormat="1" ht="12.75" x14ac:dyDescent="0.2">
      <c r="A50" s="56" t="s">
        <v>310</v>
      </c>
      <c r="B50" s="53">
        <v>360360</v>
      </c>
      <c r="E50" s="24"/>
      <c r="F50" s="65"/>
      <c r="H50" s="63"/>
    </row>
    <row r="51" spans="1:8" s="54" customFormat="1" ht="25.5" x14ac:dyDescent="0.2">
      <c r="A51" s="52" t="s">
        <v>311</v>
      </c>
      <c r="B51" s="75">
        <v>0</v>
      </c>
      <c r="E51" s="24"/>
      <c r="F51" s="24"/>
      <c r="H51" s="63"/>
    </row>
    <row r="52" spans="1:8" x14ac:dyDescent="0.25">
      <c r="A52" s="9" t="s">
        <v>126</v>
      </c>
      <c r="B52" s="18">
        <v>7394569.3099999996</v>
      </c>
      <c r="E52" s="31"/>
      <c r="F52" s="39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v>2044894.7200000016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0">
    <pageSetUpPr fitToPage="1"/>
  </sheetPr>
  <dimension ref="A1:H54"/>
  <sheetViews>
    <sheetView zoomScaleNormal="100" workbookViewId="0">
      <pane ySplit="3" topLeftCell="A40" activePane="bottomLeft" state="frozen"/>
      <selection activeCell="B38" sqref="B38"/>
      <selection pane="bottomLeft" activeCell="B38" sqref="B38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7" t="s">
        <v>312</v>
      </c>
      <c r="B1" s="157"/>
      <c r="C1" s="157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161" t="s">
        <v>85</v>
      </c>
      <c r="B3" s="161"/>
      <c r="C3" s="161"/>
      <c r="D3" s="15"/>
      <c r="E3" s="1" t="s">
        <v>91</v>
      </c>
      <c r="F3" s="12"/>
    </row>
    <row r="4" spans="1:8" ht="6" customHeight="1" x14ac:dyDescent="0.25"/>
    <row r="5" spans="1:8" x14ac:dyDescent="0.25">
      <c r="A5" s="155" t="s">
        <v>103</v>
      </c>
      <c r="B5" s="159" t="s">
        <v>123</v>
      </c>
      <c r="C5" s="160"/>
      <c r="E5" s="5"/>
      <c r="F5" s="6"/>
    </row>
    <row r="6" spans="1:8" x14ac:dyDescent="0.25">
      <c r="A6" s="156"/>
      <c r="B6" s="16" t="s">
        <v>97</v>
      </c>
      <c r="C6" s="16" t="s">
        <v>98</v>
      </c>
      <c r="E6" s="5"/>
      <c r="F6" s="6"/>
    </row>
    <row r="7" spans="1:8" s="54" customFormat="1" ht="12.75" x14ac:dyDescent="0.2">
      <c r="A7" s="52" t="s">
        <v>117</v>
      </c>
      <c r="B7" s="53">
        <v>576269.4</v>
      </c>
      <c r="C7" s="59">
        <v>624217.30000000005</v>
      </c>
      <c r="E7" s="24"/>
      <c r="F7" s="27"/>
      <c r="G7" s="27"/>
      <c r="H7" s="63"/>
    </row>
    <row r="8" spans="1:8" s="54" customFormat="1" ht="25.5" x14ac:dyDescent="0.2">
      <c r="A8" s="52" t="s">
        <v>106</v>
      </c>
      <c r="B8" s="53">
        <v>69654.820000000007</v>
      </c>
      <c r="C8" s="59">
        <v>71213.25</v>
      </c>
      <c r="E8" s="24"/>
      <c r="F8" s="24"/>
      <c r="G8" s="24"/>
      <c r="H8" s="63"/>
    </row>
    <row r="9" spans="1:8" s="54" customFormat="1" ht="12.75" x14ac:dyDescent="0.25">
      <c r="A9" s="52" t="s">
        <v>118</v>
      </c>
      <c r="B9" s="59">
        <v>449504.46</v>
      </c>
      <c r="C9" s="59">
        <v>459698.41</v>
      </c>
      <c r="E9" s="24"/>
      <c r="F9" s="27"/>
      <c r="G9" s="27"/>
    </row>
    <row r="10" spans="1:8" s="54" customFormat="1" ht="25.5" x14ac:dyDescent="0.2">
      <c r="A10" s="52" t="s">
        <v>113</v>
      </c>
      <c r="B10" s="53">
        <v>156426.48000000001</v>
      </c>
      <c r="C10" s="59">
        <v>157976.98000000001</v>
      </c>
      <c r="E10" s="24"/>
      <c r="F10" s="27"/>
      <c r="G10" s="27"/>
      <c r="H10" s="63"/>
    </row>
    <row r="11" spans="1:8" s="54" customFormat="1" ht="12.75" x14ac:dyDescent="0.2">
      <c r="A11" s="52" t="s">
        <v>104</v>
      </c>
      <c r="B11" s="53">
        <v>123587.1</v>
      </c>
      <c r="C11" s="59">
        <v>125468.56</v>
      </c>
      <c r="E11" s="24"/>
      <c r="F11" s="27"/>
      <c r="G11" s="27"/>
      <c r="H11" s="63"/>
    </row>
    <row r="12" spans="1:8" s="54" customFormat="1" ht="12.75" x14ac:dyDescent="0.2">
      <c r="A12" s="52" t="s">
        <v>100</v>
      </c>
      <c r="B12" s="53">
        <v>23288.44</v>
      </c>
      <c r="C12" s="59">
        <v>22947.14</v>
      </c>
      <c r="E12" s="24"/>
      <c r="F12" s="27"/>
      <c r="G12" s="27"/>
      <c r="H12" s="63"/>
    </row>
    <row r="13" spans="1:8" s="54" customFormat="1" ht="12.75" x14ac:dyDescent="0.2">
      <c r="A13" s="52" t="s">
        <v>101</v>
      </c>
      <c r="B13" s="75">
        <v>0</v>
      </c>
      <c r="C13" s="75">
        <v>0</v>
      </c>
      <c r="E13" s="24"/>
      <c r="F13" s="24"/>
      <c r="G13" s="24"/>
      <c r="H13" s="63"/>
    </row>
    <row r="14" spans="1:8" s="54" customFormat="1" ht="12.75" x14ac:dyDescent="0.2">
      <c r="A14" s="52" t="s">
        <v>105</v>
      </c>
      <c r="B14" s="53">
        <v>291249.42</v>
      </c>
      <c r="C14" s="59">
        <v>281067.08</v>
      </c>
      <c r="E14" s="24"/>
      <c r="F14" s="27"/>
      <c r="G14" s="27"/>
      <c r="H14" s="63"/>
    </row>
    <row r="15" spans="1:8" s="54" customFormat="1" ht="12.75" x14ac:dyDescent="0.25">
      <c r="A15" s="52" t="s">
        <v>119</v>
      </c>
      <c r="B15" s="59">
        <v>3600</v>
      </c>
      <c r="C15" s="59">
        <v>3300</v>
      </c>
      <c r="E15" s="24"/>
      <c r="F15" s="27"/>
      <c r="G15" s="27"/>
    </row>
    <row r="16" spans="1:8" s="54" customFormat="1" ht="12.75" x14ac:dyDescent="0.25">
      <c r="A16" s="52" t="s">
        <v>107</v>
      </c>
      <c r="B16" s="59">
        <v>276484.26</v>
      </c>
      <c r="C16" s="59">
        <v>278046.21000000002</v>
      </c>
      <c r="E16" s="24"/>
      <c r="F16" s="27"/>
      <c r="G16" s="27"/>
    </row>
    <row r="17" spans="1:8" s="54" customFormat="1" ht="12.75" x14ac:dyDescent="0.25">
      <c r="A17" s="52" t="s">
        <v>120</v>
      </c>
      <c r="B17" s="59">
        <v>70268.88</v>
      </c>
      <c r="C17" s="59">
        <v>70539.070000000007</v>
      </c>
      <c r="E17" s="24"/>
      <c r="F17" s="37"/>
      <c r="G17" s="37"/>
    </row>
    <row r="18" spans="1:8" s="54" customFormat="1" ht="12.75" x14ac:dyDescent="0.2">
      <c r="A18" s="52" t="s">
        <v>108</v>
      </c>
      <c r="B18" s="75">
        <v>0</v>
      </c>
      <c r="C18" s="75">
        <v>0</v>
      </c>
      <c r="E18" s="24"/>
      <c r="F18" s="24"/>
      <c r="G18" s="24"/>
      <c r="H18" s="63"/>
    </row>
    <row r="19" spans="1:8" s="54" customFormat="1" ht="12.75" x14ac:dyDescent="0.25">
      <c r="A19" s="52" t="s">
        <v>303</v>
      </c>
      <c r="B19" s="59">
        <v>69472.740000000005</v>
      </c>
      <c r="C19" s="59">
        <v>70560.52</v>
      </c>
      <c r="E19" s="24"/>
      <c r="F19" s="27"/>
      <c r="G19" s="27"/>
    </row>
    <row r="20" spans="1:8" s="54" customFormat="1" ht="12.75" x14ac:dyDescent="0.25">
      <c r="A20" s="52" t="s">
        <v>121</v>
      </c>
      <c r="B20" s="75">
        <v>0</v>
      </c>
      <c r="C20" s="59">
        <v>0</v>
      </c>
      <c r="E20" s="24"/>
      <c r="F20" s="24"/>
      <c r="G20" s="24"/>
    </row>
    <row r="21" spans="1:8" s="54" customFormat="1" ht="25.5" x14ac:dyDescent="0.25">
      <c r="A21" s="52" t="s">
        <v>109</v>
      </c>
      <c r="B21" s="53">
        <v>842707.41</v>
      </c>
      <c r="C21" s="59">
        <v>821177.39</v>
      </c>
      <c r="E21" s="24"/>
      <c r="F21" s="24"/>
      <c r="G21" s="24"/>
    </row>
    <row r="22" spans="1:8" s="54" customFormat="1" ht="25.5" x14ac:dyDescent="0.25">
      <c r="A22" s="52" t="s">
        <v>110</v>
      </c>
      <c r="B22" s="53">
        <v>330601.14</v>
      </c>
      <c r="C22" s="59">
        <v>875541.34</v>
      </c>
      <c r="E22" s="24"/>
      <c r="F22" s="24"/>
      <c r="G22" s="24"/>
    </row>
    <row r="23" spans="1:8" s="54" customFormat="1" ht="12.75" x14ac:dyDescent="0.25">
      <c r="A23" s="52" t="s">
        <v>111</v>
      </c>
      <c r="B23" s="59">
        <v>43079.519999999997</v>
      </c>
      <c r="C23" s="59">
        <v>44000.32</v>
      </c>
      <c r="E23" s="24"/>
      <c r="F23" s="37"/>
      <c r="G23" s="37"/>
    </row>
    <row r="24" spans="1:8" s="54" customFormat="1" ht="12.75" x14ac:dyDescent="0.2">
      <c r="A24" s="52" t="s">
        <v>112</v>
      </c>
      <c r="B24" s="59">
        <v>49862.62</v>
      </c>
      <c r="C24" s="59">
        <v>85216.75</v>
      </c>
      <c r="E24" s="24"/>
      <c r="F24" s="37"/>
      <c r="G24" s="37"/>
      <c r="H24" s="63"/>
    </row>
    <row r="25" spans="1:8" s="54" customFormat="1" ht="12.75" x14ac:dyDescent="0.2">
      <c r="A25" s="52" t="s">
        <v>313</v>
      </c>
      <c r="B25" s="53">
        <v>0</v>
      </c>
      <c r="C25" s="59">
        <v>0</v>
      </c>
      <c r="E25" s="24"/>
      <c r="F25" s="64"/>
      <c r="G25" s="64"/>
      <c r="H25" s="63"/>
    </row>
    <row r="26" spans="1:8" s="54" customFormat="1" ht="12.75" x14ac:dyDescent="0.2">
      <c r="A26" s="52" t="s">
        <v>314</v>
      </c>
      <c r="B26" s="75">
        <v>0</v>
      </c>
      <c r="C26" s="75">
        <v>0</v>
      </c>
      <c r="E26" s="24"/>
      <c r="F26" s="65"/>
      <c r="G26" s="65"/>
      <c r="H26" s="63"/>
    </row>
    <row r="27" spans="1:8" ht="15" x14ac:dyDescent="0.25">
      <c r="A27" s="9" t="s">
        <v>122</v>
      </c>
      <c r="B27" s="19">
        <v>3376056.6900000004</v>
      </c>
      <c r="C27" s="19">
        <v>3990970.32</v>
      </c>
      <c r="E27"/>
      <c r="F27" s="25"/>
      <c r="G27" s="38"/>
      <c r="H27" s="26"/>
    </row>
    <row r="28" spans="1:8" ht="15" x14ac:dyDescent="0.25">
      <c r="B28" s="10"/>
      <c r="C28" s="54"/>
    </row>
    <row r="29" spans="1:8" x14ac:dyDescent="0.25">
      <c r="A29" s="16" t="s">
        <v>103</v>
      </c>
      <c r="B29" s="17" t="s">
        <v>124</v>
      </c>
      <c r="C29" s="67"/>
    </row>
    <row r="30" spans="1:8" s="54" customFormat="1" ht="12.75" x14ac:dyDescent="0.2">
      <c r="A30" s="52" t="s">
        <v>117</v>
      </c>
      <c r="B30" s="53">
        <v>576259.19999999995</v>
      </c>
      <c r="C30" s="67"/>
      <c r="E30" s="24"/>
      <c r="F30" s="62"/>
      <c r="G30" s="63"/>
      <c r="H30" s="63"/>
    </row>
    <row r="31" spans="1:8" s="54" customFormat="1" ht="12.75" x14ac:dyDescent="0.2">
      <c r="A31" s="52" t="s">
        <v>125</v>
      </c>
      <c r="B31" s="53">
        <v>103466</v>
      </c>
      <c r="E31" s="24"/>
      <c r="F31" s="27"/>
      <c r="G31" s="63"/>
      <c r="H31" s="63"/>
    </row>
    <row r="32" spans="1:8" s="54" customFormat="1" ht="25.5" x14ac:dyDescent="0.2">
      <c r="A32" s="52" t="s">
        <v>99</v>
      </c>
      <c r="B32" s="53">
        <v>156423.29999999999</v>
      </c>
      <c r="E32" s="24"/>
      <c r="F32" s="37"/>
      <c r="G32" s="63"/>
      <c r="H32" s="63"/>
    </row>
    <row r="33" spans="1:8" s="54" customFormat="1" ht="12.75" x14ac:dyDescent="0.2">
      <c r="A33" s="52" t="s">
        <v>114</v>
      </c>
      <c r="B33" s="53">
        <v>123585</v>
      </c>
      <c r="E33" s="24"/>
      <c r="F33" s="37"/>
      <c r="G33" s="63"/>
      <c r="H33" s="63"/>
    </row>
    <row r="34" spans="1:8" s="54" customFormat="1" ht="12.75" x14ac:dyDescent="0.2">
      <c r="A34" s="52" t="s">
        <v>276</v>
      </c>
      <c r="B34" s="53">
        <v>24010.799999999999</v>
      </c>
      <c r="E34" s="24"/>
      <c r="F34" s="37"/>
      <c r="G34" s="63"/>
      <c r="H34" s="63"/>
    </row>
    <row r="35" spans="1:8" s="54" customFormat="1" ht="12.75" x14ac:dyDescent="0.2">
      <c r="A35" s="52" t="s">
        <v>277</v>
      </c>
      <c r="B35" s="75">
        <v>0</v>
      </c>
      <c r="E35" s="24"/>
      <c r="F35" s="24"/>
      <c r="G35" s="63"/>
      <c r="H35" s="63"/>
    </row>
    <row r="36" spans="1:8" s="54" customFormat="1" ht="12.75" x14ac:dyDescent="0.2">
      <c r="A36" s="52" t="s">
        <v>278</v>
      </c>
      <c r="B36" s="53">
        <v>273805.5</v>
      </c>
      <c r="E36" s="24"/>
      <c r="F36" s="27"/>
      <c r="G36" s="63"/>
      <c r="H36" s="63"/>
    </row>
    <row r="37" spans="1:8" s="54" customFormat="1" ht="12.75" x14ac:dyDescent="0.2">
      <c r="A37" s="52" t="s">
        <v>102</v>
      </c>
      <c r="B37" s="53">
        <v>0</v>
      </c>
      <c r="E37" s="24"/>
      <c r="F37" s="27"/>
      <c r="G37" s="63"/>
      <c r="H37" s="63"/>
    </row>
    <row r="38" spans="1:8" s="54" customFormat="1" ht="12.75" x14ac:dyDescent="0.2">
      <c r="A38" s="52" t="s">
        <v>279</v>
      </c>
      <c r="B38" s="53">
        <v>276477.3</v>
      </c>
      <c r="E38" s="24"/>
      <c r="F38" s="37"/>
      <c r="G38" s="63"/>
      <c r="H38" s="63"/>
    </row>
    <row r="39" spans="1:8" s="54" customFormat="1" ht="12.75" x14ac:dyDescent="0.2">
      <c r="A39" s="52" t="s">
        <v>280</v>
      </c>
      <c r="B39" s="53">
        <v>70268.88</v>
      </c>
      <c r="E39" s="24"/>
      <c r="F39" s="27"/>
      <c r="G39" s="63"/>
      <c r="H39" s="63"/>
    </row>
    <row r="40" spans="1:8" s="54" customFormat="1" ht="12.75" x14ac:dyDescent="0.2">
      <c r="A40" s="56" t="s">
        <v>281</v>
      </c>
      <c r="B40" s="75">
        <v>0</v>
      </c>
      <c r="E40" s="24"/>
      <c r="F40" s="24"/>
      <c r="H40" s="63"/>
    </row>
    <row r="41" spans="1:8" s="54" customFormat="1" ht="12.75" x14ac:dyDescent="0.2">
      <c r="A41" s="52" t="s">
        <v>302</v>
      </c>
      <c r="B41" s="53">
        <v>66838.679999999993</v>
      </c>
      <c r="E41" s="24"/>
      <c r="F41" s="24"/>
      <c r="G41" s="63"/>
      <c r="H41" s="63"/>
    </row>
    <row r="42" spans="1:8" s="54" customFormat="1" ht="25.5" x14ac:dyDescent="0.2">
      <c r="A42" s="52" t="s">
        <v>304</v>
      </c>
      <c r="B42" s="53">
        <v>802366.45</v>
      </c>
      <c r="E42" s="24"/>
      <c r="F42" s="24"/>
      <c r="G42" s="63"/>
      <c r="H42" s="63"/>
    </row>
    <row r="43" spans="1:8" s="54" customFormat="1" ht="12.75" x14ac:dyDescent="0.25">
      <c r="A43" s="58" t="s">
        <v>115</v>
      </c>
      <c r="B43" s="55">
        <v>14678.3</v>
      </c>
      <c r="E43" s="24"/>
      <c r="F43" s="24"/>
    </row>
    <row r="44" spans="1:8" s="54" customFormat="1" ht="12.75" x14ac:dyDescent="0.2">
      <c r="A44" s="58" t="s">
        <v>127</v>
      </c>
      <c r="B44" s="55">
        <v>23775.1</v>
      </c>
      <c r="F44" s="64"/>
      <c r="H44" s="63"/>
    </row>
    <row r="45" spans="1:8" s="54" customFormat="1" ht="12.75" x14ac:dyDescent="0.2">
      <c r="A45" s="52" t="s">
        <v>305</v>
      </c>
      <c r="B45" s="53">
        <v>378490.86</v>
      </c>
      <c r="E45" s="24"/>
      <c r="F45" s="24"/>
      <c r="G45" s="63"/>
      <c r="H45" s="63"/>
    </row>
    <row r="46" spans="1:8" s="54" customFormat="1" ht="12.75" x14ac:dyDescent="0.2">
      <c r="A46" s="58" t="s">
        <v>306</v>
      </c>
      <c r="B46" s="55">
        <v>38114.14</v>
      </c>
      <c r="F46" s="24"/>
      <c r="G46" s="63"/>
      <c r="H46" s="63"/>
    </row>
    <row r="47" spans="1:8" s="54" customFormat="1" ht="12.75" x14ac:dyDescent="0.2">
      <c r="A47" s="52" t="s">
        <v>307</v>
      </c>
      <c r="B47" s="53">
        <v>43233.599999999999</v>
      </c>
      <c r="E47" s="24"/>
      <c r="F47" s="24"/>
      <c r="G47" s="63"/>
      <c r="H47" s="63"/>
    </row>
    <row r="48" spans="1:8" s="54" customFormat="1" ht="12.75" x14ac:dyDescent="0.2">
      <c r="A48" s="56" t="s">
        <v>308</v>
      </c>
      <c r="B48" s="57">
        <v>0</v>
      </c>
      <c r="E48" s="24"/>
      <c r="F48" s="24"/>
      <c r="G48" s="63"/>
      <c r="H48" s="63"/>
    </row>
    <row r="49" spans="1:8" s="54" customFormat="1" ht="12.75" x14ac:dyDescent="0.2">
      <c r="A49" s="52" t="s">
        <v>309</v>
      </c>
      <c r="B49" s="53">
        <v>0</v>
      </c>
      <c r="E49" s="24"/>
      <c r="F49" s="24"/>
      <c r="G49" s="63"/>
      <c r="H49" s="63"/>
    </row>
    <row r="50" spans="1:8" s="54" customFormat="1" ht="12.75" x14ac:dyDescent="0.2">
      <c r="A50" s="56" t="s">
        <v>310</v>
      </c>
      <c r="B50" s="75">
        <v>0</v>
      </c>
      <c r="E50" s="24"/>
      <c r="F50" s="65"/>
      <c r="H50" s="63"/>
    </row>
    <row r="51" spans="1:8" s="54" customFormat="1" ht="25.5" x14ac:dyDescent="0.2">
      <c r="A51" s="52" t="s">
        <v>311</v>
      </c>
      <c r="B51" s="75">
        <v>0</v>
      </c>
      <c r="E51" s="24"/>
      <c r="F51" s="24"/>
      <c r="H51" s="63"/>
    </row>
    <row r="52" spans="1:8" x14ac:dyDescent="0.25">
      <c r="A52" s="9" t="s">
        <v>126</v>
      </c>
      <c r="B52" s="18">
        <v>2895225.57</v>
      </c>
      <c r="E52" s="31"/>
      <c r="F52" s="39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v>1095744.75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H54"/>
  <sheetViews>
    <sheetView zoomScaleNormal="100" workbookViewId="0">
      <pane ySplit="3" topLeftCell="A19" activePane="bottomLeft" state="frozen"/>
      <selection activeCell="B38" sqref="B38"/>
      <selection pane="bottomLeft" activeCell="B38" sqref="B38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7" t="s">
        <v>312</v>
      </c>
      <c r="B1" s="157"/>
      <c r="C1" s="157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161" t="s">
        <v>6</v>
      </c>
      <c r="B3" s="161"/>
      <c r="C3" s="161"/>
      <c r="D3" s="15"/>
      <c r="E3" s="1" t="s">
        <v>91</v>
      </c>
      <c r="F3" s="12"/>
    </row>
    <row r="4" spans="1:8" ht="6" customHeight="1" x14ac:dyDescent="0.25"/>
    <row r="5" spans="1:8" x14ac:dyDescent="0.25">
      <c r="A5" s="155" t="s">
        <v>103</v>
      </c>
      <c r="B5" s="159" t="s">
        <v>123</v>
      </c>
      <c r="C5" s="160"/>
      <c r="E5" s="5"/>
      <c r="F5" s="6"/>
    </row>
    <row r="6" spans="1:8" x14ac:dyDescent="0.25">
      <c r="A6" s="156"/>
      <c r="B6" s="16" t="s">
        <v>97</v>
      </c>
      <c r="C6" s="16" t="s">
        <v>98</v>
      </c>
      <c r="E6" s="5"/>
      <c r="F6" s="6"/>
    </row>
    <row r="7" spans="1:8" s="54" customFormat="1" ht="12.75" x14ac:dyDescent="0.2">
      <c r="A7" s="52" t="s">
        <v>117</v>
      </c>
      <c r="B7" s="53">
        <v>607837.86</v>
      </c>
      <c r="C7" s="59">
        <v>574706.62</v>
      </c>
      <c r="E7" s="24"/>
      <c r="F7" s="27"/>
      <c r="G7" s="27"/>
      <c r="H7" s="63"/>
    </row>
    <row r="8" spans="1:8" s="54" customFormat="1" ht="25.5" x14ac:dyDescent="0.2">
      <c r="A8" s="52" t="s">
        <v>106</v>
      </c>
      <c r="B8" s="53">
        <v>55497.31</v>
      </c>
      <c r="C8" s="59">
        <v>51985.26</v>
      </c>
      <c r="E8" s="24"/>
      <c r="F8" s="27"/>
      <c r="G8" s="27"/>
      <c r="H8" s="63"/>
    </row>
    <row r="9" spans="1:8" s="54" customFormat="1" ht="12.75" x14ac:dyDescent="0.25">
      <c r="A9" s="52" t="s">
        <v>118</v>
      </c>
      <c r="B9" s="59">
        <v>474129</v>
      </c>
      <c r="C9" s="59">
        <v>443527.17</v>
      </c>
      <c r="E9" s="24"/>
      <c r="F9" s="27"/>
      <c r="G9" s="27"/>
    </row>
    <row r="10" spans="1:8" s="54" customFormat="1" ht="25.5" x14ac:dyDescent="0.2">
      <c r="A10" s="52" t="s">
        <v>113</v>
      </c>
      <c r="B10" s="53">
        <v>164995.5</v>
      </c>
      <c r="C10" s="59">
        <v>154110.1</v>
      </c>
      <c r="E10" s="24"/>
      <c r="F10" s="27"/>
      <c r="G10" s="27"/>
      <c r="H10" s="63"/>
    </row>
    <row r="11" spans="1:8" s="54" customFormat="1" ht="12.75" x14ac:dyDescent="0.2">
      <c r="A11" s="52" t="s">
        <v>104</v>
      </c>
      <c r="B11" s="53">
        <v>130357.44</v>
      </c>
      <c r="C11" s="59">
        <v>121933.12</v>
      </c>
      <c r="E11" s="24"/>
      <c r="F11" s="27"/>
      <c r="G11" s="27"/>
      <c r="H11" s="63"/>
    </row>
    <row r="12" spans="1:8" s="54" customFormat="1" ht="12.75" x14ac:dyDescent="0.2">
      <c r="A12" s="52" t="s">
        <v>100</v>
      </c>
      <c r="B12" s="53">
        <v>25327.08</v>
      </c>
      <c r="C12" s="59">
        <v>23696.36</v>
      </c>
      <c r="E12" s="24"/>
      <c r="F12" s="27"/>
      <c r="G12" s="27"/>
      <c r="H12" s="63"/>
    </row>
    <row r="13" spans="1:8" s="54" customFormat="1" ht="12.75" x14ac:dyDescent="0.2">
      <c r="A13" s="52" t="s">
        <v>101</v>
      </c>
      <c r="B13" s="75">
        <v>0</v>
      </c>
      <c r="C13" s="75">
        <v>0</v>
      </c>
      <c r="E13" s="24"/>
      <c r="F13" s="27"/>
      <c r="G13" s="27"/>
      <c r="H13" s="63"/>
    </row>
    <row r="14" spans="1:8" s="54" customFormat="1" ht="12.75" x14ac:dyDescent="0.2">
      <c r="A14" s="52" t="s">
        <v>105</v>
      </c>
      <c r="B14" s="53">
        <v>292632.53999999998</v>
      </c>
      <c r="C14" s="59">
        <v>272288.87</v>
      </c>
      <c r="E14" s="24"/>
      <c r="F14" s="27"/>
      <c r="G14" s="27"/>
      <c r="H14" s="63"/>
    </row>
    <row r="15" spans="1:8" s="54" customFormat="1" ht="12.75" x14ac:dyDescent="0.25">
      <c r="A15" s="52" t="s">
        <v>119</v>
      </c>
      <c r="B15" s="59">
        <v>2900</v>
      </c>
      <c r="C15" s="59">
        <v>2800</v>
      </c>
      <c r="E15" s="24"/>
      <c r="F15" s="27"/>
      <c r="G15" s="27"/>
    </row>
    <row r="16" spans="1:8" s="54" customFormat="1" ht="12.75" x14ac:dyDescent="0.25">
      <c r="A16" s="52" t="s">
        <v>107</v>
      </c>
      <c r="B16" s="59">
        <v>291629.09999999998</v>
      </c>
      <c r="C16" s="59">
        <v>272755.92</v>
      </c>
      <c r="E16" s="24"/>
      <c r="F16" s="27"/>
      <c r="G16" s="27"/>
    </row>
    <row r="17" spans="1:8" s="54" customFormat="1" ht="12.75" x14ac:dyDescent="0.25">
      <c r="A17" s="52" t="s">
        <v>120</v>
      </c>
      <c r="B17" s="53">
        <v>74116.98</v>
      </c>
      <c r="C17" s="59">
        <v>69299.759999999995</v>
      </c>
      <c r="E17" s="24"/>
      <c r="F17" s="27"/>
      <c r="G17" s="27"/>
    </row>
    <row r="18" spans="1:8" s="54" customFormat="1" ht="12.75" x14ac:dyDescent="0.2">
      <c r="A18" s="52" t="s">
        <v>108</v>
      </c>
      <c r="B18" s="53">
        <v>0</v>
      </c>
      <c r="C18" s="59">
        <v>0</v>
      </c>
      <c r="E18" s="24"/>
      <c r="F18" s="27"/>
      <c r="G18" s="27"/>
      <c r="H18" s="63"/>
    </row>
    <row r="19" spans="1:8" s="54" customFormat="1" ht="12.75" x14ac:dyDescent="0.25">
      <c r="A19" s="52" t="s">
        <v>303</v>
      </c>
      <c r="B19" s="59">
        <v>51783.47</v>
      </c>
      <c r="C19" s="59">
        <v>48231.45</v>
      </c>
      <c r="E19" s="24"/>
      <c r="F19" s="27"/>
      <c r="G19" s="27"/>
    </row>
    <row r="20" spans="1:8" s="54" customFormat="1" ht="12.75" x14ac:dyDescent="0.25">
      <c r="A20" s="52" t="s">
        <v>121</v>
      </c>
      <c r="B20" s="75">
        <v>0</v>
      </c>
      <c r="C20" s="75">
        <v>0</v>
      </c>
      <c r="E20" s="24"/>
      <c r="F20" s="27"/>
      <c r="G20" s="27"/>
    </row>
    <row r="21" spans="1:8" s="54" customFormat="1" ht="25.5" x14ac:dyDescent="0.25">
      <c r="A21" s="52" t="s">
        <v>109</v>
      </c>
      <c r="B21" s="75">
        <v>0</v>
      </c>
      <c r="C21" s="59">
        <v>80.180000000000007</v>
      </c>
      <c r="E21" s="24"/>
      <c r="F21" s="27"/>
      <c r="G21" s="27"/>
    </row>
    <row r="22" spans="1:8" s="54" customFormat="1" ht="25.5" x14ac:dyDescent="0.25">
      <c r="A22" s="52" t="s">
        <v>110</v>
      </c>
      <c r="B22" s="75">
        <v>0</v>
      </c>
      <c r="C22" s="59">
        <v>79.739999999999995</v>
      </c>
      <c r="E22" s="24"/>
      <c r="F22" s="27"/>
      <c r="G22" s="27"/>
    </row>
    <row r="23" spans="1:8" s="54" customFormat="1" ht="12.75" x14ac:dyDescent="0.25">
      <c r="A23" s="52" t="s">
        <v>111</v>
      </c>
      <c r="B23" s="59">
        <v>45439.44</v>
      </c>
      <c r="C23" s="59">
        <v>42513.93</v>
      </c>
      <c r="E23" s="24"/>
      <c r="F23" s="27"/>
      <c r="G23" s="27"/>
    </row>
    <row r="24" spans="1:8" s="54" customFormat="1" ht="12.75" x14ac:dyDescent="0.2">
      <c r="A24" s="52" t="s">
        <v>112</v>
      </c>
      <c r="B24" s="75">
        <v>0</v>
      </c>
      <c r="C24" s="59">
        <v>0</v>
      </c>
      <c r="E24" s="24"/>
      <c r="F24" s="27"/>
      <c r="G24" s="27"/>
      <c r="H24" s="63"/>
    </row>
    <row r="25" spans="1:8" s="54" customFormat="1" ht="12.75" x14ac:dyDescent="0.2">
      <c r="A25" s="52" t="s">
        <v>313</v>
      </c>
      <c r="B25" s="53">
        <v>0</v>
      </c>
      <c r="C25" s="59">
        <v>0</v>
      </c>
      <c r="E25" s="24"/>
      <c r="F25" s="66"/>
      <c r="G25" s="66"/>
      <c r="H25" s="63"/>
    </row>
    <row r="26" spans="1:8" s="54" customFormat="1" ht="12.75" x14ac:dyDescent="0.2">
      <c r="A26" s="52" t="s">
        <v>314</v>
      </c>
      <c r="B26" s="53">
        <v>89880</v>
      </c>
      <c r="C26" s="59">
        <v>89880</v>
      </c>
      <c r="E26" s="24"/>
      <c r="F26" s="66"/>
      <c r="G26" s="66"/>
      <c r="H26" s="63"/>
    </row>
    <row r="27" spans="1:8" x14ac:dyDescent="0.25">
      <c r="A27" s="9" t="s">
        <v>122</v>
      </c>
      <c r="B27" s="19">
        <v>2306525.7200000002</v>
      </c>
      <c r="C27" s="19">
        <v>2167888.4799999995</v>
      </c>
      <c r="E27" s="25"/>
      <c r="F27" s="38"/>
      <c r="G27" s="38"/>
    </row>
    <row r="28" spans="1:8" ht="15" x14ac:dyDescent="0.25">
      <c r="B28" s="10"/>
      <c r="C28" s="54"/>
      <c r="F28" s="35"/>
      <c r="G28" s="35"/>
    </row>
    <row r="29" spans="1:8" x14ac:dyDescent="0.25">
      <c r="A29" s="16" t="s">
        <v>103</v>
      </c>
      <c r="B29" s="17" t="s">
        <v>124</v>
      </c>
      <c r="C29" s="67"/>
      <c r="F29" s="35"/>
      <c r="G29" s="35"/>
    </row>
    <row r="30" spans="1:8" s="54" customFormat="1" ht="12.75" x14ac:dyDescent="0.2">
      <c r="A30" s="52" t="s">
        <v>117</v>
      </c>
      <c r="B30" s="53">
        <v>607887.35999999999</v>
      </c>
      <c r="C30" s="67"/>
      <c r="E30" s="24"/>
      <c r="F30" s="68"/>
      <c r="G30" s="69"/>
      <c r="H30" s="63"/>
    </row>
    <row r="31" spans="1:8" s="54" customFormat="1" ht="12.75" x14ac:dyDescent="0.2">
      <c r="A31" s="52" t="s">
        <v>125</v>
      </c>
      <c r="B31" s="53">
        <v>436653</v>
      </c>
      <c r="E31" s="24"/>
      <c r="F31" s="27"/>
      <c r="G31" s="69"/>
      <c r="H31" s="63"/>
    </row>
    <row r="32" spans="1:8" s="54" customFormat="1" ht="25.5" x14ac:dyDescent="0.2">
      <c r="A32" s="52" t="s">
        <v>99</v>
      </c>
      <c r="B32" s="53">
        <v>165008.64000000001</v>
      </c>
      <c r="E32" s="24"/>
      <c r="F32" s="27"/>
      <c r="G32" s="69"/>
      <c r="H32" s="63"/>
    </row>
    <row r="33" spans="1:8" s="54" customFormat="1" ht="12.75" x14ac:dyDescent="0.2">
      <c r="A33" s="52" t="s">
        <v>114</v>
      </c>
      <c r="B33" s="53">
        <v>130368</v>
      </c>
      <c r="E33" s="24"/>
      <c r="F33" s="27"/>
      <c r="G33" s="69"/>
      <c r="H33" s="63"/>
    </row>
    <row r="34" spans="1:8" s="54" customFormat="1" ht="12.75" x14ac:dyDescent="0.2">
      <c r="A34" s="52" t="s">
        <v>276</v>
      </c>
      <c r="B34" s="53">
        <v>25328.639999999999</v>
      </c>
      <c r="E34" s="24"/>
      <c r="F34" s="27"/>
      <c r="G34" s="69"/>
      <c r="H34" s="63"/>
    </row>
    <row r="35" spans="1:8" s="54" customFormat="1" ht="12.75" x14ac:dyDescent="0.2">
      <c r="A35" s="52" t="s">
        <v>277</v>
      </c>
      <c r="B35" s="75">
        <v>0</v>
      </c>
      <c r="E35" s="24"/>
      <c r="F35" s="27"/>
      <c r="G35" s="69"/>
      <c r="H35" s="63"/>
    </row>
    <row r="36" spans="1:8" s="54" customFormat="1" ht="12.75" x14ac:dyDescent="0.2">
      <c r="A36" s="52" t="s">
        <v>278</v>
      </c>
      <c r="B36" s="53">
        <v>273805.5</v>
      </c>
      <c r="E36" s="24"/>
      <c r="F36" s="27"/>
      <c r="G36" s="69"/>
      <c r="H36" s="63"/>
    </row>
    <row r="37" spans="1:8" s="54" customFormat="1" ht="12.75" x14ac:dyDescent="0.2">
      <c r="A37" s="52" t="s">
        <v>102</v>
      </c>
      <c r="B37" s="53">
        <v>0</v>
      </c>
      <c r="E37" s="24"/>
      <c r="F37" s="27"/>
      <c r="G37" s="69"/>
      <c r="H37" s="63"/>
    </row>
    <row r="38" spans="1:8" s="54" customFormat="1" ht="12.75" x14ac:dyDescent="0.2">
      <c r="A38" s="52" t="s">
        <v>279</v>
      </c>
      <c r="B38" s="53">
        <v>291651.84000000003</v>
      </c>
      <c r="E38" s="24"/>
      <c r="F38" s="27"/>
      <c r="G38" s="69"/>
      <c r="H38" s="63"/>
    </row>
    <row r="39" spans="1:8" s="54" customFormat="1" ht="12.75" x14ac:dyDescent="0.2">
      <c r="A39" s="52" t="s">
        <v>280</v>
      </c>
      <c r="B39" s="53">
        <v>74116.98</v>
      </c>
      <c r="E39" s="24"/>
      <c r="F39" s="27"/>
      <c r="G39" s="69"/>
      <c r="H39" s="63"/>
    </row>
    <row r="40" spans="1:8" s="54" customFormat="1" ht="12.75" x14ac:dyDescent="0.2">
      <c r="A40" s="56" t="s">
        <v>281</v>
      </c>
      <c r="B40" s="75">
        <v>0</v>
      </c>
      <c r="E40" s="24"/>
      <c r="F40" s="27"/>
      <c r="G40" s="69"/>
      <c r="H40" s="63"/>
    </row>
    <row r="41" spans="1:8" s="54" customFormat="1" ht="12.75" x14ac:dyDescent="0.2">
      <c r="A41" s="52" t="s">
        <v>302</v>
      </c>
      <c r="B41" s="53">
        <v>51530.09</v>
      </c>
      <c r="E41" s="24"/>
      <c r="F41" s="27"/>
      <c r="G41" s="69"/>
      <c r="H41" s="63"/>
    </row>
    <row r="42" spans="1:8" s="54" customFormat="1" ht="25.5" x14ac:dyDescent="0.2">
      <c r="A42" s="52" t="s">
        <v>304</v>
      </c>
      <c r="B42" s="53">
        <v>-29677.5</v>
      </c>
      <c r="C42" s="67"/>
      <c r="E42" s="24"/>
      <c r="F42" s="27"/>
      <c r="G42" s="69"/>
      <c r="H42" s="63"/>
    </row>
    <row r="43" spans="1:8" s="54" customFormat="1" ht="12.75" x14ac:dyDescent="0.25">
      <c r="A43" s="58" t="s">
        <v>115</v>
      </c>
      <c r="B43" s="55">
        <v>-7756.28</v>
      </c>
      <c r="E43" s="24"/>
      <c r="F43" s="27"/>
      <c r="G43" s="67"/>
    </row>
    <row r="44" spans="1:8" s="54" customFormat="1" ht="12.75" x14ac:dyDescent="0.2">
      <c r="A44" s="58" t="s">
        <v>127</v>
      </c>
      <c r="B44" s="55">
        <v>-21921.68</v>
      </c>
      <c r="F44" s="66"/>
      <c r="G44" s="67"/>
      <c r="H44" s="63"/>
    </row>
    <row r="45" spans="1:8" s="54" customFormat="1" ht="12.75" x14ac:dyDescent="0.2">
      <c r="A45" s="52" t="s">
        <v>305</v>
      </c>
      <c r="B45" s="53">
        <v>22266.18</v>
      </c>
      <c r="E45" s="24"/>
      <c r="F45" s="27"/>
      <c r="H45" s="63"/>
    </row>
    <row r="46" spans="1:8" s="54" customFormat="1" ht="12.75" x14ac:dyDescent="0.2">
      <c r="A46" s="58" t="s">
        <v>306</v>
      </c>
      <c r="B46" s="55">
        <v>22266.18</v>
      </c>
      <c r="F46" s="27"/>
      <c r="G46" s="67"/>
      <c r="H46" s="63"/>
    </row>
    <row r="47" spans="1:8" s="54" customFormat="1" ht="12.75" x14ac:dyDescent="0.2">
      <c r="A47" s="52" t="s">
        <v>307</v>
      </c>
      <c r="B47" s="53">
        <v>38877.599999999999</v>
      </c>
      <c r="E47" s="24"/>
      <c r="F47" s="27"/>
      <c r="G47" s="69"/>
      <c r="H47" s="63"/>
    </row>
    <row r="48" spans="1:8" s="54" customFormat="1" ht="12.75" x14ac:dyDescent="0.2">
      <c r="A48" s="56" t="s">
        <v>308</v>
      </c>
      <c r="B48" s="57">
        <v>0</v>
      </c>
      <c r="E48" s="24"/>
      <c r="F48" s="27"/>
      <c r="G48" s="67"/>
      <c r="H48" s="63"/>
    </row>
    <row r="49" spans="1:8" s="54" customFormat="1" ht="12.75" x14ac:dyDescent="0.2">
      <c r="A49" s="52" t="s">
        <v>309</v>
      </c>
      <c r="B49" s="53">
        <v>0</v>
      </c>
      <c r="E49" s="24"/>
      <c r="F49" s="27"/>
      <c r="G49" s="69"/>
      <c r="H49" s="63"/>
    </row>
    <row r="50" spans="1:8" s="54" customFormat="1" ht="12.75" x14ac:dyDescent="0.2">
      <c r="A50" s="56" t="s">
        <v>310</v>
      </c>
      <c r="B50" s="53">
        <v>89880</v>
      </c>
      <c r="E50" s="24"/>
      <c r="F50" s="66"/>
      <c r="G50" s="69"/>
      <c r="H50" s="63"/>
    </row>
    <row r="51" spans="1:8" s="54" customFormat="1" ht="25.5" x14ac:dyDescent="0.2">
      <c r="A51" s="52" t="s">
        <v>311</v>
      </c>
      <c r="B51" s="75">
        <v>0</v>
      </c>
      <c r="E51" s="24"/>
      <c r="F51" s="66"/>
      <c r="G51" s="69"/>
      <c r="H51" s="63"/>
    </row>
    <row r="52" spans="1:8" ht="15" x14ac:dyDescent="0.25">
      <c r="A52" s="9" t="s">
        <v>126</v>
      </c>
      <c r="B52" s="18">
        <v>2177696.33</v>
      </c>
      <c r="E52" s="24"/>
      <c r="F52" s="27"/>
      <c r="G52" s="35"/>
      <c r="H52"/>
    </row>
    <row r="53" spans="1:8" ht="4.5" customHeight="1" x14ac:dyDescent="0.25">
      <c r="B53" s="2"/>
      <c r="E53" s="31"/>
      <c r="F53" s="39"/>
      <c r="G53" s="35"/>
    </row>
    <row r="54" spans="1:8" x14ac:dyDescent="0.25">
      <c r="A54" s="9" t="s">
        <v>116</v>
      </c>
      <c r="B54" s="18">
        <v>-9807.8500000005588</v>
      </c>
      <c r="E54" s="31"/>
      <c r="F54" s="39"/>
      <c r="G54" s="35"/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1">
    <pageSetUpPr fitToPage="1"/>
  </sheetPr>
  <dimension ref="A1:H54"/>
  <sheetViews>
    <sheetView zoomScaleNormal="100" workbookViewId="0">
      <pane ySplit="3" topLeftCell="A43" activePane="bottomLeft" state="frozen"/>
      <selection activeCell="B38" sqref="B38"/>
      <selection pane="bottomLeft" activeCell="B38" sqref="B38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7" t="s">
        <v>312</v>
      </c>
      <c r="B1" s="157"/>
      <c r="C1" s="157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161" t="s">
        <v>86</v>
      </c>
      <c r="B3" s="161"/>
      <c r="C3" s="161"/>
      <c r="D3" s="15"/>
      <c r="E3" s="1" t="s">
        <v>91</v>
      </c>
      <c r="F3" s="12"/>
    </row>
    <row r="4" spans="1:8" ht="6" customHeight="1" x14ac:dyDescent="0.25"/>
    <row r="5" spans="1:8" x14ac:dyDescent="0.25">
      <c r="A5" s="155" t="s">
        <v>103</v>
      </c>
      <c r="B5" s="159" t="s">
        <v>123</v>
      </c>
      <c r="C5" s="160"/>
      <c r="E5" s="5"/>
      <c r="F5" s="6"/>
    </row>
    <row r="6" spans="1:8" x14ac:dyDescent="0.25">
      <c r="A6" s="156"/>
      <c r="B6" s="16" t="s">
        <v>97</v>
      </c>
      <c r="C6" s="16" t="s">
        <v>98</v>
      </c>
      <c r="E6" s="5"/>
      <c r="F6" s="6"/>
    </row>
    <row r="7" spans="1:8" s="54" customFormat="1" ht="12.75" x14ac:dyDescent="0.2">
      <c r="A7" s="52" t="s">
        <v>117</v>
      </c>
      <c r="B7" s="53">
        <v>2497049.09</v>
      </c>
      <c r="C7" s="59">
        <v>2474038.2599999998</v>
      </c>
      <c r="E7" s="24"/>
      <c r="F7" s="27"/>
      <c r="G7" s="27"/>
      <c r="H7" s="63"/>
    </row>
    <row r="8" spans="1:8" s="54" customFormat="1" ht="25.5" x14ac:dyDescent="0.2">
      <c r="A8" s="52" t="s">
        <v>106</v>
      </c>
      <c r="B8" s="53">
        <v>271383.56</v>
      </c>
      <c r="C8" s="59">
        <v>261966.72</v>
      </c>
      <c r="E8" s="24"/>
      <c r="F8" s="24"/>
      <c r="G8" s="24"/>
      <c r="H8" s="63"/>
    </row>
    <row r="9" spans="1:8" s="54" customFormat="1" ht="12.75" x14ac:dyDescent="0.25">
      <c r="A9" s="52" t="s">
        <v>118</v>
      </c>
      <c r="B9" s="59">
        <v>1947760.62</v>
      </c>
      <c r="C9" s="59">
        <v>1871771.11</v>
      </c>
      <c r="E9" s="24"/>
      <c r="F9" s="27"/>
      <c r="G9" s="27"/>
    </row>
    <row r="10" spans="1:8" s="54" customFormat="1" ht="25.5" x14ac:dyDescent="0.2">
      <c r="A10" s="52" t="s">
        <v>113</v>
      </c>
      <c r="B10" s="53">
        <v>677815.91</v>
      </c>
      <c r="C10" s="59">
        <v>647764.57999999996</v>
      </c>
      <c r="E10" s="24"/>
      <c r="F10" s="27"/>
      <c r="G10" s="27"/>
      <c r="H10" s="63"/>
    </row>
    <row r="11" spans="1:8" s="54" customFormat="1" ht="12.75" x14ac:dyDescent="0.2">
      <c r="A11" s="52" t="s">
        <v>104</v>
      </c>
      <c r="B11" s="53">
        <v>535518.94999999995</v>
      </c>
      <c r="C11" s="59">
        <v>513295.54</v>
      </c>
      <c r="E11" s="24"/>
      <c r="F11" s="27"/>
      <c r="G11" s="27"/>
      <c r="H11" s="63"/>
    </row>
    <row r="12" spans="1:8" s="54" customFormat="1" ht="12.75" x14ac:dyDescent="0.2">
      <c r="A12" s="52" t="s">
        <v>100</v>
      </c>
      <c r="B12" s="53">
        <v>78819.710000000006</v>
      </c>
      <c r="C12" s="59">
        <v>76468.81</v>
      </c>
      <c r="E12" s="24"/>
      <c r="F12" s="27"/>
      <c r="G12" s="27"/>
      <c r="H12" s="63"/>
    </row>
    <row r="13" spans="1:8" s="54" customFormat="1" ht="12.75" x14ac:dyDescent="0.2">
      <c r="A13" s="52" t="s">
        <v>101</v>
      </c>
      <c r="B13" s="75">
        <v>0</v>
      </c>
      <c r="C13" s="75">
        <v>0</v>
      </c>
      <c r="E13" s="24"/>
      <c r="F13" s="24"/>
      <c r="G13" s="24"/>
      <c r="H13" s="63"/>
    </row>
    <row r="14" spans="1:8" s="54" customFormat="1" ht="12.75" x14ac:dyDescent="0.2">
      <c r="A14" s="52" t="s">
        <v>105</v>
      </c>
      <c r="B14" s="53">
        <v>1357108.16</v>
      </c>
      <c r="C14" s="59">
        <v>1299857.82</v>
      </c>
      <c r="E14" s="24"/>
      <c r="F14" s="27"/>
      <c r="G14" s="27"/>
      <c r="H14" s="63"/>
    </row>
    <row r="15" spans="1:8" s="54" customFormat="1" ht="12.75" x14ac:dyDescent="0.25">
      <c r="A15" s="52" t="s">
        <v>119</v>
      </c>
      <c r="B15" s="59">
        <v>16800</v>
      </c>
      <c r="C15" s="59">
        <v>15400</v>
      </c>
      <c r="E15" s="24"/>
      <c r="F15" s="27"/>
      <c r="G15" s="27"/>
    </row>
    <row r="16" spans="1:8" s="54" customFormat="1" ht="12.75" x14ac:dyDescent="0.25">
      <c r="A16" s="52" t="s">
        <v>107</v>
      </c>
      <c r="B16" s="59">
        <v>1195850.46</v>
      </c>
      <c r="C16" s="59">
        <v>1141966.51</v>
      </c>
      <c r="E16" s="24"/>
      <c r="F16" s="27"/>
      <c r="G16" s="27"/>
    </row>
    <row r="17" spans="1:8" s="54" customFormat="1" ht="12.75" x14ac:dyDescent="0.25">
      <c r="A17" s="52" t="s">
        <v>120</v>
      </c>
      <c r="B17" s="59">
        <v>304482.48</v>
      </c>
      <c r="C17" s="59">
        <v>290941.56</v>
      </c>
      <c r="E17" s="24"/>
      <c r="F17" s="37"/>
      <c r="G17" s="37"/>
    </row>
    <row r="18" spans="1:8" s="54" customFormat="1" ht="12.75" x14ac:dyDescent="0.2">
      <c r="A18" s="52" t="s">
        <v>108</v>
      </c>
      <c r="B18" s="75">
        <v>0</v>
      </c>
      <c r="C18" s="75">
        <v>0</v>
      </c>
      <c r="E18" s="24"/>
      <c r="F18" s="24"/>
      <c r="G18" s="24"/>
      <c r="H18" s="63"/>
    </row>
    <row r="19" spans="1:8" s="54" customFormat="1" ht="12.75" x14ac:dyDescent="0.25">
      <c r="A19" s="52" t="s">
        <v>303</v>
      </c>
      <c r="B19" s="59">
        <v>231400.05</v>
      </c>
      <c r="C19" s="59">
        <v>213861.6</v>
      </c>
      <c r="E19" s="24"/>
      <c r="F19" s="27"/>
      <c r="G19" s="27"/>
    </row>
    <row r="20" spans="1:8" s="54" customFormat="1" ht="12.75" x14ac:dyDescent="0.25">
      <c r="A20" s="52" t="s">
        <v>121</v>
      </c>
      <c r="B20" s="75">
        <v>0</v>
      </c>
      <c r="C20" s="59">
        <v>0</v>
      </c>
      <c r="E20" s="24"/>
      <c r="F20" s="24"/>
      <c r="G20" s="24"/>
    </row>
    <row r="21" spans="1:8" s="54" customFormat="1" ht="25.5" x14ac:dyDescent="0.25">
      <c r="A21" s="52" t="s">
        <v>109</v>
      </c>
      <c r="B21" s="53">
        <v>2668046.29</v>
      </c>
      <c r="C21" s="59">
        <v>2672901.58</v>
      </c>
      <c r="E21" s="24"/>
      <c r="F21" s="24"/>
      <c r="G21" s="24"/>
    </row>
    <row r="22" spans="1:8" s="54" customFormat="1" ht="25.5" x14ac:dyDescent="0.25">
      <c r="A22" s="52" t="s">
        <v>110</v>
      </c>
      <c r="B22" s="53">
        <v>2016522.49</v>
      </c>
      <c r="C22" s="59">
        <v>4034901.44</v>
      </c>
      <c r="E22" s="24"/>
      <c r="F22" s="24"/>
      <c r="G22" s="24"/>
    </row>
    <row r="23" spans="1:8" s="54" customFormat="1" ht="12.75" x14ac:dyDescent="0.25">
      <c r="A23" s="52" t="s">
        <v>111</v>
      </c>
      <c r="B23" s="59">
        <v>186670.59</v>
      </c>
      <c r="C23" s="59">
        <v>179584.01</v>
      </c>
      <c r="E23" s="24"/>
      <c r="F23" s="37"/>
      <c r="G23" s="37"/>
    </row>
    <row r="24" spans="1:8" s="54" customFormat="1" ht="12.75" x14ac:dyDescent="0.2">
      <c r="A24" s="52" t="s">
        <v>112</v>
      </c>
      <c r="B24" s="59">
        <v>181628.76</v>
      </c>
      <c r="C24" s="59">
        <v>194475.27</v>
      </c>
      <c r="E24" s="24"/>
      <c r="F24" s="37"/>
      <c r="G24" s="37"/>
      <c r="H24" s="63"/>
    </row>
    <row r="25" spans="1:8" s="54" customFormat="1" ht="12.75" x14ac:dyDescent="0.2">
      <c r="A25" s="52" t="s">
        <v>313</v>
      </c>
      <c r="B25" s="53">
        <v>0</v>
      </c>
      <c r="C25" s="59">
        <v>0</v>
      </c>
      <c r="E25" s="24"/>
      <c r="F25" s="64"/>
      <c r="G25" s="64"/>
      <c r="H25" s="63"/>
    </row>
    <row r="26" spans="1:8" s="54" customFormat="1" ht="12.75" x14ac:dyDescent="0.2">
      <c r="A26" s="52" t="s">
        <v>314</v>
      </c>
      <c r="B26" s="75">
        <v>0</v>
      </c>
      <c r="C26" s="75">
        <v>0</v>
      </c>
      <c r="E26" s="24"/>
      <c r="F26" s="65"/>
      <c r="G26" s="65"/>
      <c r="H26" s="63"/>
    </row>
    <row r="27" spans="1:8" ht="15" x14ac:dyDescent="0.25">
      <c r="A27" s="9" t="s">
        <v>122</v>
      </c>
      <c r="B27" s="19">
        <v>14166857.120000001</v>
      </c>
      <c r="C27" s="19">
        <v>15889194.809999999</v>
      </c>
      <c r="E27"/>
      <c r="F27" s="41"/>
      <c r="G27" s="42"/>
      <c r="H27" s="43"/>
    </row>
    <row r="28" spans="1:8" ht="15" x14ac:dyDescent="0.25">
      <c r="B28" s="10"/>
      <c r="C28" s="54"/>
    </row>
    <row r="29" spans="1:8" x14ac:dyDescent="0.25">
      <c r="A29" s="16" t="s">
        <v>103</v>
      </c>
      <c r="B29" s="17" t="s">
        <v>124</v>
      </c>
      <c r="C29" s="67"/>
    </row>
    <row r="30" spans="1:8" s="54" customFormat="1" ht="12.75" x14ac:dyDescent="0.2">
      <c r="A30" s="52" t="s">
        <v>117</v>
      </c>
      <c r="B30" s="53">
        <v>2497057.92</v>
      </c>
      <c r="C30" s="67"/>
      <c r="E30" s="24"/>
      <c r="F30" s="62"/>
      <c r="G30" s="63"/>
      <c r="H30" s="63"/>
    </row>
    <row r="31" spans="1:8" s="54" customFormat="1" ht="12.75" x14ac:dyDescent="0.2">
      <c r="A31" s="52" t="s">
        <v>125</v>
      </c>
      <c r="B31" s="53">
        <v>1429793</v>
      </c>
      <c r="E31" s="24"/>
      <c r="F31" s="27"/>
      <c r="G31" s="63"/>
      <c r="H31" s="63"/>
    </row>
    <row r="32" spans="1:8" s="54" customFormat="1" ht="25.5" x14ac:dyDescent="0.2">
      <c r="A32" s="52" t="s">
        <v>99</v>
      </c>
      <c r="B32" s="53">
        <v>677816.58</v>
      </c>
      <c r="E32" s="24"/>
      <c r="F32" s="37"/>
      <c r="G32" s="63"/>
      <c r="H32" s="63"/>
    </row>
    <row r="33" spans="1:8" s="54" customFormat="1" ht="12.75" x14ac:dyDescent="0.2">
      <c r="A33" s="52" t="s">
        <v>114</v>
      </c>
      <c r="B33" s="53">
        <v>535521</v>
      </c>
      <c r="E33" s="24"/>
      <c r="F33" s="37"/>
      <c r="G33" s="63"/>
      <c r="H33" s="63"/>
    </row>
    <row r="34" spans="1:8" s="54" customFormat="1" ht="12.75" x14ac:dyDescent="0.2">
      <c r="A34" s="52" t="s">
        <v>276</v>
      </c>
      <c r="B34" s="53">
        <v>83040</v>
      </c>
      <c r="E34" s="24"/>
      <c r="F34" s="37"/>
      <c r="G34" s="63"/>
      <c r="H34" s="63"/>
    </row>
    <row r="35" spans="1:8" s="54" customFormat="1" ht="12.75" x14ac:dyDescent="0.2">
      <c r="A35" s="52" t="s">
        <v>277</v>
      </c>
      <c r="B35" s="75">
        <v>0</v>
      </c>
      <c r="E35" s="24"/>
      <c r="F35" s="24"/>
      <c r="G35" s="63"/>
      <c r="H35" s="63"/>
    </row>
    <row r="36" spans="1:8" s="54" customFormat="1" ht="12.75" x14ac:dyDescent="0.2">
      <c r="A36" s="52" t="s">
        <v>278</v>
      </c>
      <c r="B36" s="53">
        <v>1277758.97</v>
      </c>
      <c r="E36" s="24"/>
      <c r="F36" s="27"/>
      <c r="G36" s="63"/>
      <c r="H36" s="63"/>
    </row>
    <row r="37" spans="1:8" s="54" customFormat="1" ht="12.75" x14ac:dyDescent="0.2">
      <c r="A37" s="52" t="s">
        <v>102</v>
      </c>
      <c r="B37" s="53">
        <v>0</v>
      </c>
      <c r="E37" s="24"/>
      <c r="F37" s="27"/>
      <c r="G37" s="63"/>
      <c r="H37" s="63"/>
    </row>
    <row r="38" spans="1:8" s="54" customFormat="1" ht="12.75" x14ac:dyDescent="0.2">
      <c r="A38" s="52" t="s">
        <v>279</v>
      </c>
      <c r="B38" s="53">
        <v>1198036.98</v>
      </c>
      <c r="E38" s="24"/>
      <c r="F38" s="37"/>
      <c r="G38" s="63"/>
      <c r="H38" s="63"/>
    </row>
    <row r="39" spans="1:8" s="54" customFormat="1" ht="12.75" x14ac:dyDescent="0.2">
      <c r="A39" s="52" t="s">
        <v>280</v>
      </c>
      <c r="B39" s="53">
        <v>304482.48</v>
      </c>
      <c r="E39" s="24"/>
      <c r="F39" s="27"/>
      <c r="G39" s="63"/>
      <c r="H39" s="63"/>
    </row>
    <row r="40" spans="1:8" s="54" customFormat="1" ht="12.75" x14ac:dyDescent="0.2">
      <c r="A40" s="56" t="s">
        <v>281</v>
      </c>
      <c r="B40" s="75">
        <v>0</v>
      </c>
      <c r="E40" s="24"/>
      <c r="F40" s="24"/>
      <c r="H40" s="63"/>
    </row>
    <row r="41" spans="1:8" s="54" customFormat="1" ht="12.75" x14ac:dyDescent="0.2">
      <c r="A41" s="52" t="s">
        <v>302</v>
      </c>
      <c r="B41" s="53">
        <v>233518.05</v>
      </c>
      <c r="E41" s="24"/>
      <c r="F41" s="24"/>
      <c r="G41" s="63"/>
      <c r="H41" s="63"/>
    </row>
    <row r="42" spans="1:8" s="54" customFormat="1" ht="25.5" x14ac:dyDescent="0.2">
      <c r="A42" s="52" t="s">
        <v>304</v>
      </c>
      <c r="B42" s="53">
        <v>3134141.42</v>
      </c>
      <c r="E42" s="24"/>
      <c r="F42" s="24"/>
      <c r="G42" s="63"/>
      <c r="H42" s="63"/>
    </row>
    <row r="43" spans="1:8" s="54" customFormat="1" ht="12.75" x14ac:dyDescent="0.25">
      <c r="A43" s="58" t="s">
        <v>115</v>
      </c>
      <c r="B43" s="55">
        <v>109551.12</v>
      </c>
      <c r="E43" s="24"/>
      <c r="F43" s="24"/>
    </row>
    <row r="44" spans="1:8" s="54" customFormat="1" ht="12.75" x14ac:dyDescent="0.2">
      <c r="A44" s="58" t="s">
        <v>127</v>
      </c>
      <c r="B44" s="55">
        <v>145128.82</v>
      </c>
      <c r="F44" s="64"/>
      <c r="H44" s="63"/>
    </row>
    <row r="45" spans="1:8" s="54" customFormat="1" ht="12.75" x14ac:dyDescent="0.2">
      <c r="A45" s="52" t="s">
        <v>305</v>
      </c>
      <c r="B45" s="53">
        <v>2167696.69</v>
      </c>
      <c r="E45" s="24"/>
      <c r="F45" s="24"/>
      <c r="G45" s="63"/>
      <c r="H45" s="63"/>
    </row>
    <row r="46" spans="1:8" s="54" customFormat="1" ht="12.75" x14ac:dyDescent="0.2">
      <c r="A46" s="58" t="s">
        <v>306</v>
      </c>
      <c r="B46" s="55">
        <v>117720.69</v>
      </c>
      <c r="F46" s="24"/>
      <c r="G46" s="63"/>
      <c r="H46" s="63"/>
    </row>
    <row r="47" spans="1:8" s="54" customFormat="1" ht="12.75" x14ac:dyDescent="0.2">
      <c r="A47" s="52" t="s">
        <v>307</v>
      </c>
      <c r="B47" s="53">
        <v>193206.6</v>
      </c>
      <c r="E47" s="24"/>
      <c r="F47" s="24"/>
      <c r="G47" s="63"/>
      <c r="H47" s="63"/>
    </row>
    <row r="48" spans="1:8" s="54" customFormat="1" ht="12.75" x14ac:dyDescent="0.2">
      <c r="A48" s="56" t="s">
        <v>308</v>
      </c>
      <c r="B48" s="57">
        <v>0</v>
      </c>
      <c r="E48" s="24"/>
      <c r="F48" s="24"/>
      <c r="G48" s="63"/>
      <c r="H48" s="63"/>
    </row>
    <row r="49" spans="1:8" s="54" customFormat="1" ht="12.75" x14ac:dyDescent="0.2">
      <c r="A49" s="52" t="s">
        <v>309</v>
      </c>
      <c r="B49" s="53">
        <v>0</v>
      </c>
      <c r="E49" s="24"/>
      <c r="F49" s="24"/>
      <c r="G49" s="63"/>
      <c r="H49" s="63"/>
    </row>
    <row r="50" spans="1:8" s="54" customFormat="1" ht="12.75" x14ac:dyDescent="0.2">
      <c r="A50" s="56" t="s">
        <v>310</v>
      </c>
      <c r="B50" s="75">
        <v>0</v>
      </c>
      <c r="E50" s="24"/>
      <c r="F50" s="65"/>
      <c r="H50" s="63"/>
    </row>
    <row r="51" spans="1:8" s="54" customFormat="1" ht="25.5" x14ac:dyDescent="0.2">
      <c r="A51" s="52" t="s">
        <v>311</v>
      </c>
      <c r="B51" s="75">
        <v>0</v>
      </c>
      <c r="E51" s="24"/>
      <c r="F51" s="24"/>
      <c r="H51" s="63"/>
    </row>
    <row r="52" spans="1:8" x14ac:dyDescent="0.25">
      <c r="A52" s="9" t="s">
        <v>126</v>
      </c>
      <c r="B52" s="18">
        <v>13732069.689999999</v>
      </c>
      <c r="E52" s="31"/>
      <c r="F52" s="39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v>2157125.1199999992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2">
    <pageSetUpPr fitToPage="1"/>
  </sheetPr>
  <dimension ref="A1:H54"/>
  <sheetViews>
    <sheetView zoomScaleNormal="100" workbookViewId="0">
      <pane ySplit="3" topLeftCell="A43" activePane="bottomLeft" state="frozen"/>
      <selection activeCell="B38" sqref="B38"/>
      <selection pane="bottomLeft" activeCell="B38" sqref="B38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7" t="s">
        <v>312</v>
      </c>
      <c r="B1" s="157"/>
      <c r="C1" s="157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161" t="s">
        <v>90</v>
      </c>
      <c r="B3" s="161"/>
      <c r="C3" s="161"/>
      <c r="D3" s="15"/>
      <c r="E3" s="1" t="s">
        <v>91</v>
      </c>
      <c r="F3" s="12"/>
    </row>
    <row r="4" spans="1:8" ht="6" customHeight="1" x14ac:dyDescent="0.25"/>
    <row r="5" spans="1:8" x14ac:dyDescent="0.25">
      <c r="A5" s="155" t="s">
        <v>103</v>
      </c>
      <c r="B5" s="159" t="s">
        <v>123</v>
      </c>
      <c r="C5" s="160"/>
      <c r="E5" s="5"/>
      <c r="F5" s="6"/>
    </row>
    <row r="6" spans="1:8" x14ac:dyDescent="0.25">
      <c r="A6" s="156"/>
      <c r="B6" s="16" t="s">
        <v>97</v>
      </c>
      <c r="C6" s="16" t="s">
        <v>98</v>
      </c>
      <c r="E6" s="5"/>
      <c r="F6" s="6"/>
    </row>
    <row r="7" spans="1:8" s="54" customFormat="1" ht="12.75" x14ac:dyDescent="0.2">
      <c r="A7" s="52" t="s">
        <v>117</v>
      </c>
      <c r="B7" s="53">
        <v>1768618.19</v>
      </c>
      <c r="C7" s="59">
        <v>1810036.67</v>
      </c>
      <c r="E7" s="24"/>
      <c r="F7" s="27"/>
      <c r="G7" s="27"/>
      <c r="H7" s="63"/>
    </row>
    <row r="8" spans="1:8" s="54" customFormat="1" ht="25.5" x14ac:dyDescent="0.2">
      <c r="A8" s="52" t="s">
        <v>106</v>
      </c>
      <c r="B8" s="53">
        <v>230973.78</v>
      </c>
      <c r="C8" s="59">
        <v>226714.81</v>
      </c>
      <c r="E8" s="24"/>
      <c r="F8" s="24"/>
      <c r="G8" s="24"/>
      <c r="H8" s="63"/>
    </row>
    <row r="9" spans="1:8" s="54" customFormat="1" ht="12.75" x14ac:dyDescent="0.25">
      <c r="A9" s="52" t="s">
        <v>118</v>
      </c>
      <c r="B9" s="59">
        <v>1379567.74</v>
      </c>
      <c r="C9" s="59">
        <v>1359955.93</v>
      </c>
      <c r="E9" s="24"/>
      <c r="F9" s="27"/>
      <c r="G9" s="27"/>
    </row>
    <row r="10" spans="1:8" s="54" customFormat="1" ht="25.5" x14ac:dyDescent="0.2">
      <c r="A10" s="52" t="s">
        <v>113</v>
      </c>
      <c r="B10" s="53">
        <v>480070.1</v>
      </c>
      <c r="C10" s="59">
        <v>469019.03</v>
      </c>
      <c r="E10" s="24"/>
      <c r="F10" s="27"/>
      <c r="G10" s="27"/>
      <c r="H10" s="63"/>
    </row>
    <row r="11" spans="1:8" s="54" customFormat="1" ht="12.75" x14ac:dyDescent="0.2">
      <c r="A11" s="52" t="s">
        <v>104</v>
      </c>
      <c r="B11" s="53">
        <v>378874.16</v>
      </c>
      <c r="C11" s="59">
        <v>371512.13</v>
      </c>
      <c r="E11" s="24"/>
      <c r="F11" s="27"/>
      <c r="G11" s="27"/>
      <c r="H11" s="63"/>
    </row>
    <row r="12" spans="1:8" s="54" customFormat="1" ht="12.75" x14ac:dyDescent="0.2">
      <c r="A12" s="52" t="s">
        <v>100</v>
      </c>
      <c r="B12" s="53">
        <v>73533.649999999994</v>
      </c>
      <c r="C12" s="59">
        <v>73078.31</v>
      </c>
      <c r="E12" s="24"/>
      <c r="F12" s="27"/>
      <c r="G12" s="27"/>
      <c r="H12" s="63"/>
    </row>
    <row r="13" spans="1:8" s="54" customFormat="1" ht="12.75" x14ac:dyDescent="0.2">
      <c r="A13" s="52" t="s">
        <v>101</v>
      </c>
      <c r="B13" s="75">
        <v>0</v>
      </c>
      <c r="C13" s="75">
        <v>0</v>
      </c>
      <c r="E13" s="24"/>
      <c r="F13" s="24"/>
      <c r="G13" s="24"/>
      <c r="H13" s="63"/>
    </row>
    <row r="14" spans="1:8" s="54" customFormat="1" ht="12.75" x14ac:dyDescent="0.2">
      <c r="A14" s="52" t="s">
        <v>105</v>
      </c>
      <c r="B14" s="53">
        <v>908691.18</v>
      </c>
      <c r="C14" s="59">
        <v>887561.2</v>
      </c>
      <c r="E14" s="24"/>
      <c r="F14" s="27"/>
      <c r="G14" s="27"/>
      <c r="H14" s="63"/>
    </row>
    <row r="15" spans="1:8" s="54" customFormat="1" ht="12.75" x14ac:dyDescent="0.25">
      <c r="A15" s="52" t="s">
        <v>119</v>
      </c>
      <c r="B15" s="59">
        <v>10800</v>
      </c>
      <c r="C15" s="59">
        <v>9900</v>
      </c>
      <c r="E15" s="24"/>
      <c r="F15" s="27"/>
      <c r="G15" s="27"/>
    </row>
    <row r="16" spans="1:8" s="54" customFormat="1" ht="12.75" x14ac:dyDescent="0.25">
      <c r="A16" s="52" t="s">
        <v>107</v>
      </c>
      <c r="B16" s="59">
        <v>848550.27</v>
      </c>
      <c r="C16" s="59">
        <v>825114.12</v>
      </c>
      <c r="E16" s="24"/>
      <c r="F16" s="27"/>
      <c r="G16" s="27"/>
    </row>
    <row r="17" spans="1:8" s="54" customFormat="1" ht="12.75" x14ac:dyDescent="0.25">
      <c r="A17" s="52" t="s">
        <v>120</v>
      </c>
      <c r="B17" s="59">
        <v>215114.97</v>
      </c>
      <c r="C17" s="59">
        <v>209659.8</v>
      </c>
      <c r="E17" s="24"/>
      <c r="F17" s="37"/>
      <c r="G17" s="37"/>
    </row>
    <row r="18" spans="1:8" s="54" customFormat="1" ht="12.75" x14ac:dyDescent="0.2">
      <c r="A18" s="52" t="s">
        <v>108</v>
      </c>
      <c r="B18" s="75">
        <v>0</v>
      </c>
      <c r="C18" s="75">
        <v>0</v>
      </c>
      <c r="E18" s="24"/>
      <c r="F18" s="24"/>
      <c r="G18" s="24"/>
      <c r="H18" s="63"/>
    </row>
    <row r="19" spans="1:8" s="54" customFormat="1" ht="12.75" x14ac:dyDescent="0.25">
      <c r="A19" s="52" t="s">
        <v>303</v>
      </c>
      <c r="B19" s="59">
        <v>153808.39000000001</v>
      </c>
      <c r="C19" s="59">
        <v>146397.4</v>
      </c>
      <c r="E19" s="24"/>
      <c r="F19" s="27"/>
      <c r="G19" s="27"/>
    </row>
    <row r="20" spans="1:8" s="54" customFormat="1" ht="12.75" x14ac:dyDescent="0.25">
      <c r="A20" s="52" t="s">
        <v>121</v>
      </c>
      <c r="B20" s="75">
        <v>0</v>
      </c>
      <c r="C20" s="59">
        <v>447.06</v>
      </c>
      <c r="E20" s="24"/>
      <c r="F20" s="24"/>
      <c r="G20" s="24"/>
    </row>
    <row r="21" spans="1:8" s="54" customFormat="1" ht="25.5" x14ac:dyDescent="0.25">
      <c r="A21" s="52" t="s">
        <v>109</v>
      </c>
      <c r="B21" s="53">
        <v>2326525.29</v>
      </c>
      <c r="C21" s="59">
        <v>2217437.4700000002</v>
      </c>
      <c r="E21" s="24"/>
      <c r="F21" s="24"/>
      <c r="G21" s="24"/>
    </row>
    <row r="22" spans="1:8" s="54" customFormat="1" ht="25.5" x14ac:dyDescent="0.25">
      <c r="A22" s="52" t="s">
        <v>110</v>
      </c>
      <c r="B22" s="53">
        <v>1473708.41</v>
      </c>
      <c r="C22" s="59">
        <v>3133394.73</v>
      </c>
      <c r="E22" s="24"/>
      <c r="F22" s="24"/>
      <c r="G22" s="24"/>
    </row>
    <row r="23" spans="1:8" s="54" customFormat="1" ht="12.75" x14ac:dyDescent="0.25">
      <c r="A23" s="52" t="s">
        <v>111</v>
      </c>
      <c r="B23" s="59">
        <v>132216.57</v>
      </c>
      <c r="C23" s="59">
        <v>130134.98</v>
      </c>
      <c r="E23" s="24"/>
      <c r="F23" s="37"/>
      <c r="G23" s="37"/>
    </row>
    <row r="24" spans="1:8" s="54" customFormat="1" ht="12.75" x14ac:dyDescent="0.2">
      <c r="A24" s="52" t="s">
        <v>112</v>
      </c>
      <c r="B24" s="59">
        <v>142054.9</v>
      </c>
      <c r="C24" s="59">
        <v>159411.98000000001</v>
      </c>
      <c r="E24" s="24"/>
      <c r="F24" s="37"/>
      <c r="G24" s="37"/>
      <c r="H24" s="63"/>
    </row>
    <row r="25" spans="1:8" s="54" customFormat="1" ht="12.75" x14ac:dyDescent="0.2">
      <c r="A25" s="52" t="s">
        <v>313</v>
      </c>
      <c r="B25" s="53">
        <v>26272.85</v>
      </c>
      <c r="C25" s="59">
        <v>34001.79</v>
      </c>
      <c r="E25" s="24"/>
      <c r="F25" s="64"/>
      <c r="G25" s="64"/>
      <c r="H25" s="63"/>
    </row>
    <row r="26" spans="1:8" s="54" customFormat="1" ht="12.75" x14ac:dyDescent="0.2">
      <c r="A26" s="52" t="s">
        <v>314</v>
      </c>
      <c r="B26" s="75">
        <v>0</v>
      </c>
      <c r="C26" s="75">
        <v>0</v>
      </c>
      <c r="E26" s="24"/>
      <c r="F26" s="65"/>
      <c r="G26" s="65"/>
      <c r="H26" s="63"/>
    </row>
    <row r="27" spans="1:8" ht="15" x14ac:dyDescent="0.25">
      <c r="A27" s="9" t="s">
        <v>122</v>
      </c>
      <c r="B27" s="19">
        <v>10549380.449999999</v>
      </c>
      <c r="C27" s="19">
        <v>12063777.41</v>
      </c>
      <c r="E27"/>
      <c r="F27" s="41"/>
      <c r="G27" s="42"/>
      <c r="H27" s="43"/>
    </row>
    <row r="28" spans="1:8" ht="15" x14ac:dyDescent="0.25">
      <c r="B28" s="10"/>
      <c r="C28" s="54"/>
    </row>
    <row r="29" spans="1:8" x14ac:dyDescent="0.25">
      <c r="A29" s="16" t="s">
        <v>103</v>
      </c>
      <c r="B29" s="17" t="s">
        <v>124</v>
      </c>
      <c r="C29" s="67"/>
    </row>
    <row r="30" spans="1:8" s="54" customFormat="1" ht="12.75" x14ac:dyDescent="0.2">
      <c r="A30" s="52" t="s">
        <v>117</v>
      </c>
      <c r="B30" s="53">
        <v>1770393.6000000001</v>
      </c>
      <c r="C30" s="67"/>
      <c r="E30" s="24"/>
      <c r="F30" s="62"/>
      <c r="G30" s="63"/>
      <c r="H30" s="63"/>
    </row>
    <row r="31" spans="1:8" s="54" customFormat="1" ht="12.75" x14ac:dyDescent="0.2">
      <c r="A31" s="52" t="s">
        <v>125</v>
      </c>
      <c r="B31" s="53">
        <v>1100926</v>
      </c>
      <c r="E31" s="24"/>
      <c r="F31" s="27"/>
      <c r="G31" s="63"/>
      <c r="H31" s="63"/>
    </row>
    <row r="32" spans="1:8" s="54" customFormat="1" ht="25.5" x14ac:dyDescent="0.2">
      <c r="A32" s="52" t="s">
        <v>99</v>
      </c>
      <c r="B32" s="53">
        <v>480566.4</v>
      </c>
      <c r="E32" s="24"/>
      <c r="F32" s="37"/>
      <c r="G32" s="63"/>
      <c r="H32" s="63"/>
    </row>
    <row r="33" spans="1:8" s="54" customFormat="1" ht="12.75" x14ac:dyDescent="0.2">
      <c r="A33" s="52" t="s">
        <v>114</v>
      </c>
      <c r="B33" s="53">
        <v>379680</v>
      </c>
      <c r="E33" s="24"/>
      <c r="F33" s="37"/>
      <c r="G33" s="63"/>
      <c r="H33" s="63"/>
    </row>
    <row r="34" spans="1:8" s="54" customFormat="1" ht="12.75" x14ac:dyDescent="0.2">
      <c r="A34" s="52" t="s">
        <v>276</v>
      </c>
      <c r="B34" s="53">
        <v>73766.399999999994</v>
      </c>
      <c r="E34" s="24"/>
      <c r="F34" s="37"/>
      <c r="G34" s="63"/>
      <c r="H34" s="63"/>
    </row>
    <row r="35" spans="1:8" s="54" customFormat="1" ht="12.75" x14ac:dyDescent="0.2">
      <c r="A35" s="52" t="s">
        <v>277</v>
      </c>
      <c r="B35" s="75">
        <v>0</v>
      </c>
      <c r="E35" s="24"/>
      <c r="F35" s="24"/>
      <c r="G35" s="63"/>
      <c r="H35" s="63"/>
    </row>
    <row r="36" spans="1:8" s="54" customFormat="1" ht="12.75" x14ac:dyDescent="0.2">
      <c r="A36" s="52" t="s">
        <v>278</v>
      </c>
      <c r="B36" s="53">
        <v>912684.98</v>
      </c>
      <c r="E36" s="24"/>
      <c r="F36" s="27"/>
      <c r="G36" s="63"/>
      <c r="H36" s="63"/>
    </row>
    <row r="37" spans="1:8" s="54" customFormat="1" ht="12.75" x14ac:dyDescent="0.2">
      <c r="A37" s="52" t="s">
        <v>102</v>
      </c>
      <c r="B37" s="53">
        <v>0</v>
      </c>
      <c r="E37" s="24"/>
      <c r="F37" s="27"/>
      <c r="G37" s="63"/>
      <c r="H37" s="63"/>
    </row>
    <row r="38" spans="1:8" s="54" customFormat="1" ht="12.75" x14ac:dyDescent="0.2">
      <c r="A38" s="52" t="s">
        <v>279</v>
      </c>
      <c r="B38" s="53">
        <v>849398.4</v>
      </c>
      <c r="E38" s="24"/>
      <c r="F38" s="37"/>
      <c r="G38" s="63"/>
      <c r="H38" s="63"/>
    </row>
    <row r="39" spans="1:8" s="54" customFormat="1" ht="12.75" x14ac:dyDescent="0.2">
      <c r="A39" s="52" t="s">
        <v>280</v>
      </c>
      <c r="B39" s="53">
        <v>215114.97</v>
      </c>
      <c r="E39" s="24"/>
      <c r="F39" s="27"/>
      <c r="G39" s="63"/>
      <c r="H39" s="63"/>
    </row>
    <row r="40" spans="1:8" s="54" customFormat="1" ht="12.75" x14ac:dyDescent="0.2">
      <c r="A40" s="56" t="s">
        <v>281</v>
      </c>
      <c r="B40" s="75">
        <v>0</v>
      </c>
      <c r="E40" s="24"/>
      <c r="F40" s="24"/>
      <c r="H40" s="63"/>
    </row>
    <row r="41" spans="1:8" s="54" customFormat="1" ht="12.75" x14ac:dyDescent="0.2">
      <c r="A41" s="52" t="s">
        <v>302</v>
      </c>
      <c r="B41" s="53">
        <v>155416.68</v>
      </c>
      <c r="E41" s="24"/>
      <c r="F41" s="24"/>
      <c r="G41" s="63"/>
      <c r="H41" s="63"/>
    </row>
    <row r="42" spans="1:8" s="54" customFormat="1" ht="25.5" x14ac:dyDescent="0.2">
      <c r="A42" s="52" t="s">
        <v>304</v>
      </c>
      <c r="B42" s="53">
        <v>2255905.63</v>
      </c>
      <c r="E42" s="24"/>
      <c r="F42" s="24"/>
      <c r="G42" s="63"/>
      <c r="H42" s="63"/>
    </row>
    <row r="43" spans="1:8" s="54" customFormat="1" ht="12.75" x14ac:dyDescent="0.25">
      <c r="A43" s="58" t="s">
        <v>115</v>
      </c>
      <c r="B43" s="55">
        <v>48567.31</v>
      </c>
      <c r="E43" s="24"/>
      <c r="F43" s="24"/>
    </row>
    <row r="44" spans="1:8" s="54" customFormat="1" ht="12.75" x14ac:dyDescent="0.2">
      <c r="A44" s="58" t="s">
        <v>127</v>
      </c>
      <c r="B44" s="55">
        <v>78769.12000000001</v>
      </c>
      <c r="F44" s="64"/>
      <c r="H44" s="63"/>
    </row>
    <row r="45" spans="1:8" s="54" customFormat="1" ht="12.75" x14ac:dyDescent="0.2">
      <c r="A45" s="52" t="s">
        <v>305</v>
      </c>
      <c r="B45" s="53">
        <v>1577639.99</v>
      </c>
      <c r="E45" s="24"/>
      <c r="F45" s="24"/>
      <c r="G45" s="63"/>
      <c r="H45" s="63"/>
    </row>
    <row r="46" spans="1:8" s="54" customFormat="1" ht="12.75" x14ac:dyDescent="0.2">
      <c r="A46" s="58" t="s">
        <v>306</v>
      </c>
      <c r="B46" s="55">
        <v>103190.42</v>
      </c>
      <c r="F46" s="24"/>
      <c r="G46" s="63"/>
      <c r="H46" s="63"/>
    </row>
    <row r="47" spans="1:8" s="54" customFormat="1" ht="12.75" x14ac:dyDescent="0.2">
      <c r="A47" s="52" t="s">
        <v>307</v>
      </c>
      <c r="B47" s="53">
        <v>120903.6</v>
      </c>
      <c r="E47" s="24"/>
      <c r="F47" s="24"/>
      <c r="G47" s="63"/>
      <c r="H47" s="63"/>
    </row>
    <row r="48" spans="1:8" s="54" customFormat="1" ht="12.75" x14ac:dyDescent="0.2">
      <c r="A48" s="56" t="s">
        <v>308</v>
      </c>
      <c r="B48" s="57">
        <v>0</v>
      </c>
      <c r="E48" s="24"/>
      <c r="F48" s="24"/>
      <c r="G48" s="63"/>
      <c r="H48" s="63"/>
    </row>
    <row r="49" spans="1:8" s="54" customFormat="1" ht="12.75" x14ac:dyDescent="0.2">
      <c r="A49" s="52" t="s">
        <v>309</v>
      </c>
      <c r="B49" s="53">
        <v>4090.92</v>
      </c>
      <c r="E49" s="24"/>
      <c r="F49" s="27"/>
      <c r="G49" s="63"/>
      <c r="H49" s="63"/>
    </row>
    <row r="50" spans="1:8" s="54" customFormat="1" ht="12.75" x14ac:dyDescent="0.2">
      <c r="A50" s="56" t="s">
        <v>310</v>
      </c>
      <c r="B50" s="75">
        <v>0</v>
      </c>
      <c r="E50" s="24"/>
      <c r="F50" s="65"/>
      <c r="H50" s="63"/>
    </row>
    <row r="51" spans="1:8" s="54" customFormat="1" ht="25.5" x14ac:dyDescent="0.2">
      <c r="A51" s="52" t="s">
        <v>311</v>
      </c>
      <c r="B51" s="75">
        <v>0</v>
      </c>
      <c r="E51" s="24"/>
      <c r="F51" s="24"/>
      <c r="H51" s="63"/>
    </row>
    <row r="52" spans="1:8" x14ac:dyDescent="0.25">
      <c r="A52" s="9" t="s">
        <v>126</v>
      </c>
      <c r="B52" s="18">
        <v>9896487.5700000003</v>
      </c>
      <c r="E52" s="31"/>
      <c r="F52" s="39"/>
    </row>
    <row r="53" spans="1:8" ht="4.5" customHeight="1" x14ac:dyDescent="0.25">
      <c r="B53" s="2"/>
      <c r="E53" s="33"/>
      <c r="F53" s="34"/>
    </row>
    <row r="54" spans="1:8" x14ac:dyDescent="0.25">
      <c r="A54" s="9" t="s">
        <v>116</v>
      </c>
      <c r="B54" s="18">
        <v>2167289.84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3">
    <pageSetUpPr fitToPage="1"/>
  </sheetPr>
  <dimension ref="A1:H54"/>
  <sheetViews>
    <sheetView zoomScaleNormal="100" workbookViewId="0">
      <pane ySplit="3" topLeftCell="A40" activePane="bottomLeft" state="frozen"/>
      <selection activeCell="B38" sqref="B38"/>
      <selection pane="bottomLeft" activeCell="B38" sqref="B38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7" t="s">
        <v>312</v>
      </c>
      <c r="B1" s="157"/>
      <c r="C1" s="157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161" t="s">
        <v>87</v>
      </c>
      <c r="B3" s="161"/>
      <c r="C3" s="161"/>
      <c r="D3" s="15"/>
      <c r="E3" s="1" t="s">
        <v>91</v>
      </c>
      <c r="F3" s="12"/>
    </row>
    <row r="4" spans="1:8" ht="6" customHeight="1" x14ac:dyDescent="0.25"/>
    <row r="5" spans="1:8" x14ac:dyDescent="0.25">
      <c r="A5" s="155" t="s">
        <v>103</v>
      </c>
      <c r="B5" s="159" t="s">
        <v>123</v>
      </c>
      <c r="C5" s="160"/>
      <c r="E5" s="5"/>
      <c r="F5" s="6"/>
    </row>
    <row r="6" spans="1:8" x14ac:dyDescent="0.25">
      <c r="A6" s="156"/>
      <c r="B6" s="16" t="s">
        <v>97</v>
      </c>
      <c r="C6" s="16" t="s">
        <v>98</v>
      </c>
      <c r="E6" s="5"/>
      <c r="F6" s="6"/>
    </row>
    <row r="7" spans="1:8" s="54" customFormat="1" ht="12.75" x14ac:dyDescent="0.2">
      <c r="A7" s="52" t="s">
        <v>117</v>
      </c>
      <c r="B7" s="53">
        <v>716199.38</v>
      </c>
      <c r="C7" s="59">
        <v>709713.28</v>
      </c>
      <c r="E7" s="24"/>
      <c r="F7" s="27"/>
      <c r="G7" s="27"/>
      <c r="H7" s="63"/>
    </row>
    <row r="8" spans="1:8" s="54" customFormat="1" ht="25.5" x14ac:dyDescent="0.2">
      <c r="A8" s="52" t="s">
        <v>106</v>
      </c>
      <c r="B8" s="53">
        <v>92741.02</v>
      </c>
      <c r="C8" s="59">
        <v>90697.7</v>
      </c>
      <c r="E8" s="24"/>
      <c r="F8" s="24"/>
      <c r="G8" s="24"/>
      <c r="H8" s="63"/>
    </row>
    <row r="9" spans="1:8" s="54" customFormat="1" ht="12.75" x14ac:dyDescent="0.25">
      <c r="A9" s="52" t="s">
        <v>118</v>
      </c>
      <c r="B9" s="59">
        <v>559079.52</v>
      </c>
      <c r="C9" s="59">
        <v>542513.53</v>
      </c>
      <c r="E9" s="24"/>
      <c r="F9" s="27"/>
      <c r="G9" s="27"/>
    </row>
    <row r="10" spans="1:8" s="54" customFormat="1" ht="25.5" x14ac:dyDescent="0.2">
      <c r="A10" s="52" t="s">
        <v>113</v>
      </c>
      <c r="B10" s="53">
        <v>194558.46</v>
      </c>
      <c r="C10" s="59">
        <v>188321.02</v>
      </c>
      <c r="E10" s="24"/>
      <c r="F10" s="27"/>
      <c r="G10" s="27"/>
      <c r="H10" s="63"/>
    </row>
    <row r="11" spans="1:8" s="54" customFormat="1" ht="12.75" x14ac:dyDescent="0.2">
      <c r="A11" s="52" t="s">
        <v>104</v>
      </c>
      <c r="B11" s="53">
        <v>152785.5</v>
      </c>
      <c r="C11" s="59">
        <v>148115.53</v>
      </c>
      <c r="E11" s="24"/>
      <c r="F11" s="27"/>
      <c r="G11" s="27"/>
      <c r="H11" s="63"/>
    </row>
    <row r="12" spans="1:8" s="54" customFormat="1" ht="12.75" x14ac:dyDescent="0.2">
      <c r="A12" s="52" t="s">
        <v>100</v>
      </c>
      <c r="B12" s="53">
        <v>29864.52</v>
      </c>
      <c r="C12" s="59">
        <v>29019.98</v>
      </c>
      <c r="E12" s="24"/>
      <c r="F12" s="27"/>
      <c r="G12" s="27"/>
      <c r="H12" s="63"/>
    </row>
    <row r="13" spans="1:8" s="54" customFormat="1" ht="12.75" x14ac:dyDescent="0.2">
      <c r="A13" s="52" t="s">
        <v>101</v>
      </c>
      <c r="B13" s="75">
        <v>0</v>
      </c>
      <c r="C13" s="75">
        <v>0</v>
      </c>
      <c r="E13" s="24"/>
      <c r="F13" s="24"/>
      <c r="G13" s="24"/>
      <c r="H13" s="63"/>
    </row>
    <row r="14" spans="1:8" s="54" customFormat="1" ht="12.75" x14ac:dyDescent="0.2">
      <c r="A14" s="52" t="s">
        <v>105</v>
      </c>
      <c r="B14" s="53">
        <v>644491.68000000005</v>
      </c>
      <c r="C14" s="59">
        <v>620230.97</v>
      </c>
      <c r="E14" s="24"/>
      <c r="F14" s="27"/>
      <c r="G14" s="27"/>
      <c r="H14" s="63"/>
    </row>
    <row r="15" spans="1:8" s="54" customFormat="1" ht="12.75" x14ac:dyDescent="0.25">
      <c r="A15" s="52" t="s">
        <v>119</v>
      </c>
      <c r="B15" s="59">
        <v>3600</v>
      </c>
      <c r="C15" s="59">
        <v>3300</v>
      </c>
      <c r="E15" s="24"/>
      <c r="F15" s="27"/>
      <c r="G15" s="27"/>
    </row>
    <row r="16" spans="1:8" s="54" customFormat="1" ht="12.75" x14ac:dyDescent="0.25">
      <c r="A16" s="52" t="s">
        <v>107</v>
      </c>
      <c r="B16" s="59">
        <v>343881.96</v>
      </c>
      <c r="C16" s="59">
        <v>333086.21000000002</v>
      </c>
      <c r="E16" s="24"/>
      <c r="F16" s="27"/>
      <c r="G16" s="27"/>
    </row>
    <row r="17" spans="1:8" s="54" customFormat="1" ht="12.75" x14ac:dyDescent="0.25">
      <c r="A17" s="52" t="s">
        <v>120</v>
      </c>
      <c r="B17" s="75">
        <v>0</v>
      </c>
      <c r="C17" s="75">
        <v>0</v>
      </c>
      <c r="E17" s="24"/>
      <c r="F17" s="37"/>
      <c r="G17" s="37"/>
    </row>
    <row r="18" spans="1:8" s="54" customFormat="1" ht="12.75" x14ac:dyDescent="0.2">
      <c r="A18" s="52" t="s">
        <v>108</v>
      </c>
      <c r="B18" s="75">
        <v>0</v>
      </c>
      <c r="C18" s="75">
        <v>0</v>
      </c>
      <c r="E18" s="24"/>
      <c r="F18" s="24"/>
      <c r="G18" s="24"/>
      <c r="H18" s="63"/>
    </row>
    <row r="19" spans="1:8" s="54" customFormat="1" ht="12.75" x14ac:dyDescent="0.25">
      <c r="A19" s="52" t="s">
        <v>303</v>
      </c>
      <c r="B19" s="59">
        <v>74293.27</v>
      </c>
      <c r="C19" s="59">
        <v>74569.5</v>
      </c>
      <c r="E19" s="24"/>
      <c r="F19" s="27"/>
      <c r="G19" s="27"/>
    </row>
    <row r="20" spans="1:8" s="54" customFormat="1" ht="12.75" x14ac:dyDescent="0.25">
      <c r="A20" s="52" t="s">
        <v>121</v>
      </c>
      <c r="B20" s="75">
        <v>0</v>
      </c>
      <c r="C20" s="59">
        <v>0</v>
      </c>
      <c r="E20" s="24"/>
      <c r="F20" s="24"/>
      <c r="G20" s="24"/>
    </row>
    <row r="21" spans="1:8" s="54" customFormat="1" ht="25.5" x14ac:dyDescent="0.25">
      <c r="A21" s="52" t="s">
        <v>109</v>
      </c>
      <c r="B21" s="53">
        <v>0</v>
      </c>
      <c r="C21" s="59">
        <v>3097.29</v>
      </c>
      <c r="E21" s="24"/>
      <c r="F21" s="24"/>
      <c r="G21" s="24"/>
    </row>
    <row r="22" spans="1:8" s="54" customFormat="1" ht="25.5" x14ac:dyDescent="0.25">
      <c r="A22" s="52" t="s">
        <v>110</v>
      </c>
      <c r="B22" s="53">
        <v>0</v>
      </c>
      <c r="C22" s="59">
        <v>14445.62</v>
      </c>
      <c r="E22" s="24"/>
      <c r="F22" s="24"/>
      <c r="G22" s="24"/>
    </row>
    <row r="23" spans="1:8" s="54" customFormat="1" ht="12.75" x14ac:dyDescent="0.25">
      <c r="A23" s="52" t="s">
        <v>111</v>
      </c>
      <c r="B23" s="59">
        <v>53580</v>
      </c>
      <c r="C23" s="59">
        <v>52039.21</v>
      </c>
      <c r="E23" s="24"/>
      <c r="F23" s="37"/>
      <c r="G23" s="37"/>
    </row>
    <row r="24" spans="1:8" s="54" customFormat="1" ht="12.75" x14ac:dyDescent="0.2">
      <c r="A24" s="52" t="s">
        <v>112</v>
      </c>
      <c r="B24" s="59">
        <v>0</v>
      </c>
      <c r="C24" s="59">
        <v>285.31</v>
      </c>
      <c r="E24" s="24"/>
      <c r="F24" s="37"/>
      <c r="G24" s="37"/>
      <c r="H24" s="63"/>
    </row>
    <row r="25" spans="1:8" s="54" customFormat="1" ht="12.75" x14ac:dyDescent="0.2">
      <c r="A25" s="52" t="s">
        <v>313</v>
      </c>
      <c r="B25" s="53">
        <v>0</v>
      </c>
      <c r="C25" s="59">
        <v>0</v>
      </c>
      <c r="E25" s="24"/>
      <c r="F25" s="64"/>
      <c r="G25" s="64"/>
      <c r="H25" s="63"/>
    </row>
    <row r="26" spans="1:8" s="54" customFormat="1" ht="12.75" x14ac:dyDescent="0.2">
      <c r="A26" s="52" t="s">
        <v>314</v>
      </c>
      <c r="B26" s="53">
        <v>171600</v>
      </c>
      <c r="C26" s="59">
        <v>171600</v>
      </c>
      <c r="E26" s="24"/>
      <c r="F26" s="65"/>
      <c r="G26" s="65"/>
      <c r="H26" s="63"/>
    </row>
    <row r="27" spans="1:8" ht="15" x14ac:dyDescent="0.25">
      <c r="A27" s="9" t="s">
        <v>122</v>
      </c>
      <c r="B27" s="19">
        <v>3036675.31</v>
      </c>
      <c r="C27" s="19">
        <v>2981035.15</v>
      </c>
      <c r="E27"/>
      <c r="F27" s="25"/>
      <c r="G27" s="38"/>
      <c r="H27" s="26"/>
    </row>
    <row r="28" spans="1:8" ht="15" x14ac:dyDescent="0.25">
      <c r="B28" s="10"/>
      <c r="C28" s="54"/>
    </row>
    <row r="29" spans="1:8" x14ac:dyDescent="0.25">
      <c r="A29" s="16" t="s">
        <v>103</v>
      </c>
      <c r="B29" s="17" t="s">
        <v>124</v>
      </c>
      <c r="C29" s="67"/>
    </row>
    <row r="30" spans="1:8" s="54" customFormat="1" ht="12.75" x14ac:dyDescent="0.2">
      <c r="A30" s="52" t="s">
        <v>117</v>
      </c>
      <c r="B30" s="53">
        <v>716774.40000000002</v>
      </c>
      <c r="C30" s="67"/>
      <c r="E30" s="24"/>
      <c r="F30" s="62"/>
      <c r="G30" s="63"/>
      <c r="H30" s="63"/>
    </row>
    <row r="31" spans="1:8" s="54" customFormat="1" ht="12.75" x14ac:dyDescent="0.2">
      <c r="A31" s="52" t="s">
        <v>125</v>
      </c>
      <c r="B31" s="53">
        <v>356232</v>
      </c>
      <c r="E31" s="24"/>
      <c r="F31" s="27"/>
      <c r="G31" s="63"/>
      <c r="H31" s="63"/>
    </row>
    <row r="32" spans="1:8" s="54" customFormat="1" ht="25.5" x14ac:dyDescent="0.2">
      <c r="A32" s="52" t="s">
        <v>99</v>
      </c>
      <c r="B32" s="53">
        <v>194565.6</v>
      </c>
      <c r="E32" s="24"/>
      <c r="F32" s="37"/>
      <c r="G32" s="63"/>
      <c r="H32" s="63"/>
    </row>
    <row r="33" spans="1:8" s="54" customFormat="1" ht="12.75" x14ac:dyDescent="0.2">
      <c r="A33" s="52" t="s">
        <v>114</v>
      </c>
      <c r="B33" s="53">
        <v>153720</v>
      </c>
      <c r="E33" s="24"/>
      <c r="F33" s="37"/>
      <c r="G33" s="63"/>
      <c r="H33" s="63"/>
    </row>
    <row r="34" spans="1:8" s="54" customFormat="1" ht="12.75" x14ac:dyDescent="0.2">
      <c r="A34" s="52" t="s">
        <v>276</v>
      </c>
      <c r="B34" s="53">
        <v>29865.599999999999</v>
      </c>
      <c r="E34" s="24"/>
      <c r="F34" s="37"/>
      <c r="G34" s="63"/>
      <c r="H34" s="63"/>
    </row>
    <row r="35" spans="1:8" s="54" customFormat="1" ht="12.75" x14ac:dyDescent="0.2">
      <c r="A35" s="52" t="s">
        <v>277</v>
      </c>
      <c r="B35" s="75">
        <v>0</v>
      </c>
      <c r="E35" s="24"/>
      <c r="F35" s="24"/>
      <c r="G35" s="63"/>
      <c r="H35" s="63"/>
    </row>
    <row r="36" spans="1:8" s="54" customFormat="1" ht="12.75" x14ac:dyDescent="0.2">
      <c r="A36" s="52" t="s">
        <v>278</v>
      </c>
      <c r="B36" s="53">
        <v>605679.71</v>
      </c>
      <c r="E36" s="24"/>
      <c r="F36" s="27"/>
      <c r="G36" s="63"/>
      <c r="H36" s="63"/>
    </row>
    <row r="37" spans="1:8" s="54" customFormat="1" ht="12.75" x14ac:dyDescent="0.2">
      <c r="A37" s="52" t="s">
        <v>102</v>
      </c>
      <c r="B37" s="53">
        <v>0</v>
      </c>
      <c r="E37" s="24"/>
      <c r="F37" s="27"/>
      <c r="G37" s="63"/>
      <c r="H37" s="63"/>
    </row>
    <row r="38" spans="1:8" s="54" customFormat="1" ht="12.75" x14ac:dyDescent="0.2">
      <c r="A38" s="52" t="s">
        <v>279</v>
      </c>
      <c r="B38" s="53">
        <v>343893.6</v>
      </c>
      <c r="E38" s="24"/>
      <c r="F38" s="37"/>
      <c r="G38" s="63"/>
      <c r="H38" s="63"/>
    </row>
    <row r="39" spans="1:8" s="54" customFormat="1" ht="12.75" x14ac:dyDescent="0.2">
      <c r="A39" s="52" t="s">
        <v>280</v>
      </c>
      <c r="B39" s="75">
        <v>0</v>
      </c>
      <c r="E39" s="24"/>
      <c r="F39" s="24"/>
      <c r="G39" s="63"/>
      <c r="H39" s="63"/>
    </row>
    <row r="40" spans="1:8" s="54" customFormat="1" ht="12.75" x14ac:dyDescent="0.2">
      <c r="A40" s="56" t="s">
        <v>281</v>
      </c>
      <c r="B40" s="75">
        <v>0</v>
      </c>
      <c r="E40" s="24"/>
      <c r="F40" s="24"/>
      <c r="H40" s="63"/>
    </row>
    <row r="41" spans="1:8" s="54" customFormat="1" ht="12.75" x14ac:dyDescent="0.2">
      <c r="A41" s="52" t="s">
        <v>302</v>
      </c>
      <c r="B41" s="53">
        <v>79073.23</v>
      </c>
      <c r="E41" s="24"/>
      <c r="F41" s="24"/>
      <c r="G41" s="63"/>
      <c r="H41" s="63"/>
    </row>
    <row r="42" spans="1:8" s="54" customFormat="1" ht="25.5" x14ac:dyDescent="0.2">
      <c r="A42" s="52" t="s">
        <v>304</v>
      </c>
      <c r="B42" s="53">
        <v>5240.4799999999996</v>
      </c>
      <c r="E42" s="24"/>
      <c r="F42" s="24"/>
      <c r="G42" s="63"/>
      <c r="H42" s="63"/>
    </row>
    <row r="43" spans="1:8" s="54" customFormat="1" ht="12.75" x14ac:dyDescent="0.25">
      <c r="A43" s="58" t="s">
        <v>115</v>
      </c>
      <c r="B43" s="55">
        <v>-13817.64</v>
      </c>
      <c r="E43" s="24"/>
      <c r="F43" s="24"/>
    </row>
    <row r="44" spans="1:8" s="54" customFormat="1" ht="12.75" x14ac:dyDescent="0.2">
      <c r="A44" s="58" t="s">
        <v>127</v>
      </c>
      <c r="B44" s="55">
        <v>19057.66</v>
      </c>
      <c r="F44" s="64"/>
      <c r="H44" s="63"/>
    </row>
    <row r="45" spans="1:8" s="54" customFormat="1" ht="12.75" x14ac:dyDescent="0.2">
      <c r="A45" s="52" t="s">
        <v>305</v>
      </c>
      <c r="B45" s="53">
        <v>39168.25</v>
      </c>
      <c r="E45" s="24"/>
      <c r="F45" s="24"/>
      <c r="G45" s="63"/>
      <c r="H45" s="63"/>
    </row>
    <row r="46" spans="1:8" s="54" customFormat="1" ht="12.75" x14ac:dyDescent="0.2">
      <c r="A46" s="58" t="s">
        <v>306</v>
      </c>
      <c r="B46" s="55">
        <v>39168.25</v>
      </c>
      <c r="F46" s="24"/>
      <c r="G46" s="63"/>
      <c r="H46" s="63"/>
    </row>
    <row r="47" spans="1:8" s="54" customFormat="1" ht="12.75" x14ac:dyDescent="0.2">
      <c r="A47" s="52" t="s">
        <v>307</v>
      </c>
      <c r="B47" s="53">
        <v>53058.400000000001</v>
      </c>
      <c r="E47" s="24"/>
      <c r="F47" s="24"/>
      <c r="G47" s="63"/>
      <c r="H47" s="63"/>
    </row>
    <row r="48" spans="1:8" s="54" customFormat="1" ht="12.75" x14ac:dyDescent="0.2">
      <c r="A48" s="56" t="s">
        <v>308</v>
      </c>
      <c r="B48" s="57">
        <v>0</v>
      </c>
      <c r="E48" s="24"/>
      <c r="F48" s="24"/>
      <c r="G48" s="63"/>
      <c r="H48" s="63"/>
    </row>
    <row r="49" spans="1:8" s="54" customFormat="1" ht="12.75" x14ac:dyDescent="0.2">
      <c r="A49" s="52" t="s">
        <v>309</v>
      </c>
      <c r="B49" s="53">
        <v>0</v>
      </c>
      <c r="E49" s="24"/>
      <c r="F49" s="24"/>
      <c r="G49" s="63"/>
      <c r="H49" s="63"/>
    </row>
    <row r="50" spans="1:8" s="54" customFormat="1" ht="12.75" x14ac:dyDescent="0.2">
      <c r="A50" s="56" t="s">
        <v>310</v>
      </c>
      <c r="B50" s="53">
        <v>171600</v>
      </c>
      <c r="E50" s="24"/>
      <c r="F50" s="65"/>
      <c r="H50" s="63"/>
    </row>
    <row r="51" spans="1:8" s="54" customFormat="1" ht="25.5" x14ac:dyDescent="0.2">
      <c r="A51" s="52" t="s">
        <v>311</v>
      </c>
      <c r="B51" s="75">
        <v>0</v>
      </c>
      <c r="E51" s="24"/>
      <c r="F51" s="24"/>
      <c r="H51" s="63"/>
    </row>
    <row r="52" spans="1:8" x14ac:dyDescent="0.25">
      <c r="A52" s="9" t="s">
        <v>126</v>
      </c>
      <c r="B52" s="18">
        <v>2748871.27</v>
      </c>
      <c r="E52" s="31"/>
      <c r="F52" s="39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v>232163.87999999989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4">
    <pageSetUpPr fitToPage="1"/>
  </sheetPr>
  <dimension ref="A1:H54"/>
  <sheetViews>
    <sheetView zoomScaleNormal="100" workbookViewId="0">
      <pane ySplit="3" topLeftCell="A43" activePane="bottomLeft" state="frozen"/>
      <selection activeCell="B38" sqref="B38"/>
      <selection pane="bottomLeft" activeCell="B38" sqref="B38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7" t="s">
        <v>312</v>
      </c>
      <c r="B1" s="157"/>
      <c r="C1" s="157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161" t="s">
        <v>93</v>
      </c>
      <c r="B3" s="161"/>
      <c r="C3" s="161"/>
      <c r="D3" s="15"/>
      <c r="E3" s="1" t="s">
        <v>91</v>
      </c>
      <c r="F3" s="12"/>
    </row>
    <row r="4" spans="1:8" ht="6" customHeight="1" x14ac:dyDescent="0.25"/>
    <row r="5" spans="1:8" x14ac:dyDescent="0.25">
      <c r="A5" s="155" t="s">
        <v>103</v>
      </c>
      <c r="B5" s="159" t="s">
        <v>123</v>
      </c>
      <c r="C5" s="160"/>
      <c r="E5" s="5"/>
      <c r="F5" s="6"/>
    </row>
    <row r="6" spans="1:8" x14ac:dyDescent="0.25">
      <c r="A6" s="156"/>
      <c r="B6" s="16" t="s">
        <v>97</v>
      </c>
      <c r="C6" s="16" t="s">
        <v>98</v>
      </c>
      <c r="E6" s="5"/>
      <c r="F6" s="6"/>
    </row>
    <row r="7" spans="1:8" s="54" customFormat="1" ht="12.75" x14ac:dyDescent="0.2">
      <c r="A7" s="52" t="s">
        <v>117</v>
      </c>
      <c r="B7" s="53">
        <v>2344438.46</v>
      </c>
      <c r="C7" s="59">
        <v>2351766.66</v>
      </c>
      <c r="E7" s="24"/>
      <c r="F7" s="27"/>
      <c r="G7" s="27"/>
      <c r="H7" s="63"/>
    </row>
    <row r="8" spans="1:8" s="54" customFormat="1" ht="25.5" x14ac:dyDescent="0.2">
      <c r="A8" s="52" t="s">
        <v>106</v>
      </c>
      <c r="B8" s="53">
        <v>361438.25</v>
      </c>
      <c r="C8" s="59">
        <v>353608.48</v>
      </c>
      <c r="E8" s="24"/>
      <c r="F8" s="24"/>
      <c r="G8" s="24"/>
      <c r="H8" s="63"/>
    </row>
    <row r="9" spans="1:8" s="54" customFormat="1" ht="12.75" x14ac:dyDescent="0.25">
      <c r="A9" s="52" t="s">
        <v>118</v>
      </c>
      <c r="B9" s="59">
        <v>1828722.6</v>
      </c>
      <c r="C9" s="59">
        <v>1779809.46</v>
      </c>
      <c r="E9" s="24"/>
      <c r="F9" s="27"/>
      <c r="G9" s="27"/>
    </row>
    <row r="10" spans="1:8" s="54" customFormat="1" ht="25.5" x14ac:dyDescent="0.2">
      <c r="A10" s="52" t="s">
        <v>113</v>
      </c>
      <c r="B10" s="53">
        <v>636389.25</v>
      </c>
      <c r="C10" s="59">
        <v>616086.92000000004</v>
      </c>
      <c r="E10" s="24"/>
      <c r="F10" s="27"/>
      <c r="G10" s="27"/>
      <c r="H10" s="63"/>
    </row>
    <row r="11" spans="1:8" s="54" customFormat="1" ht="12.75" x14ac:dyDescent="0.2">
      <c r="A11" s="52" t="s">
        <v>104</v>
      </c>
      <c r="B11" s="53">
        <v>502790.02</v>
      </c>
      <c r="C11" s="59">
        <v>488328.84</v>
      </c>
      <c r="E11" s="24"/>
      <c r="F11" s="27"/>
      <c r="G11" s="27"/>
      <c r="H11" s="63"/>
    </row>
    <row r="12" spans="1:8" s="54" customFormat="1" ht="12.75" x14ac:dyDescent="0.2">
      <c r="A12" s="52" t="s">
        <v>100</v>
      </c>
      <c r="B12" s="53">
        <v>97552.63</v>
      </c>
      <c r="C12" s="59">
        <v>95204.92</v>
      </c>
      <c r="E12" s="24"/>
      <c r="F12" s="27"/>
      <c r="G12" s="27"/>
      <c r="H12" s="63"/>
    </row>
    <row r="13" spans="1:8" s="54" customFormat="1" ht="12.75" x14ac:dyDescent="0.2">
      <c r="A13" s="52" t="s">
        <v>101</v>
      </c>
      <c r="B13" s="75">
        <v>0</v>
      </c>
      <c r="C13" s="75">
        <v>0</v>
      </c>
      <c r="E13" s="24"/>
      <c r="F13" s="24"/>
      <c r="G13" s="24"/>
      <c r="H13" s="63"/>
    </row>
    <row r="14" spans="1:8" s="54" customFormat="1" ht="12.75" x14ac:dyDescent="0.2">
      <c r="A14" s="52" t="s">
        <v>105</v>
      </c>
      <c r="B14" s="53">
        <v>1878381.31</v>
      </c>
      <c r="C14" s="59">
        <v>1820454.73</v>
      </c>
      <c r="E14" s="24"/>
      <c r="F14" s="27"/>
      <c r="G14" s="27"/>
      <c r="H14" s="63"/>
    </row>
    <row r="15" spans="1:8" s="54" customFormat="1" ht="12.75" x14ac:dyDescent="0.25">
      <c r="A15" s="52" t="s">
        <v>119</v>
      </c>
      <c r="B15" s="59">
        <v>8200</v>
      </c>
      <c r="C15" s="59">
        <v>7600</v>
      </c>
      <c r="E15" s="24"/>
      <c r="F15" s="27"/>
      <c r="G15" s="27"/>
    </row>
    <row r="16" spans="1:8" s="54" customFormat="1" ht="12.75" x14ac:dyDescent="0.25">
      <c r="A16" s="52" t="s">
        <v>107</v>
      </c>
      <c r="B16" s="59">
        <v>1123505.1100000001</v>
      </c>
      <c r="C16" s="59">
        <v>1086210.23</v>
      </c>
      <c r="E16" s="24"/>
      <c r="F16" s="27"/>
      <c r="G16" s="27"/>
    </row>
    <row r="17" spans="1:8" s="54" customFormat="1" ht="12.75" x14ac:dyDescent="0.25">
      <c r="A17" s="52" t="s">
        <v>120</v>
      </c>
      <c r="B17" s="75">
        <v>0</v>
      </c>
      <c r="C17" s="75">
        <v>0</v>
      </c>
      <c r="E17" s="24"/>
      <c r="F17" s="37"/>
      <c r="G17" s="37"/>
    </row>
    <row r="18" spans="1:8" s="54" customFormat="1" ht="12.75" x14ac:dyDescent="0.2">
      <c r="A18" s="52" t="s">
        <v>108</v>
      </c>
      <c r="B18" s="75">
        <v>0</v>
      </c>
      <c r="C18" s="75">
        <v>0</v>
      </c>
      <c r="E18" s="24"/>
      <c r="F18" s="24"/>
      <c r="G18" s="24"/>
      <c r="H18" s="63"/>
    </row>
    <row r="19" spans="1:8" s="54" customFormat="1" ht="12.75" x14ac:dyDescent="0.25">
      <c r="A19" s="52" t="s">
        <v>303</v>
      </c>
      <c r="B19" s="59">
        <v>169581.81</v>
      </c>
      <c r="C19" s="59">
        <v>165763.09</v>
      </c>
      <c r="E19" s="24"/>
      <c r="F19" s="27"/>
      <c r="G19" s="27"/>
    </row>
    <row r="20" spans="1:8" s="54" customFormat="1" ht="12.75" x14ac:dyDescent="0.25">
      <c r="A20" s="52" t="s">
        <v>121</v>
      </c>
      <c r="B20" s="75">
        <v>0</v>
      </c>
      <c r="C20" s="59">
        <v>205.96</v>
      </c>
      <c r="E20" s="24"/>
      <c r="F20" s="24"/>
      <c r="G20" s="24"/>
    </row>
    <row r="21" spans="1:8" s="54" customFormat="1" ht="25.5" x14ac:dyDescent="0.25">
      <c r="A21" s="52" t="s">
        <v>109</v>
      </c>
      <c r="B21" s="53">
        <v>3365383.87</v>
      </c>
      <c r="C21" s="59">
        <v>3179686.21</v>
      </c>
      <c r="E21" s="24"/>
      <c r="F21" s="24"/>
      <c r="G21" s="24"/>
    </row>
    <row r="22" spans="1:8" s="54" customFormat="1" ht="25.5" x14ac:dyDescent="0.25">
      <c r="A22" s="52" t="s">
        <v>110</v>
      </c>
      <c r="B22" s="53">
        <v>1607410.36</v>
      </c>
      <c r="C22" s="59">
        <v>3553863.13</v>
      </c>
      <c r="E22" s="24"/>
      <c r="F22" s="24"/>
      <c r="G22" s="24"/>
    </row>
    <row r="23" spans="1:8" s="54" customFormat="1" ht="12.75" x14ac:dyDescent="0.25">
      <c r="A23" s="52" t="s">
        <v>111</v>
      </c>
      <c r="B23" s="59">
        <v>175257.38</v>
      </c>
      <c r="C23" s="59">
        <v>171161.39</v>
      </c>
      <c r="E23" s="24"/>
      <c r="F23" s="37"/>
      <c r="G23" s="37"/>
    </row>
    <row r="24" spans="1:8" s="54" customFormat="1" ht="12.75" x14ac:dyDescent="0.2">
      <c r="A24" s="52" t="s">
        <v>112</v>
      </c>
      <c r="B24" s="59">
        <v>189990.17</v>
      </c>
      <c r="C24" s="59">
        <v>201849.19</v>
      </c>
      <c r="E24" s="24"/>
      <c r="F24" s="37"/>
      <c r="G24" s="37"/>
      <c r="H24" s="63"/>
    </row>
    <row r="25" spans="1:8" s="54" customFormat="1" ht="12.75" x14ac:dyDescent="0.2">
      <c r="A25" s="52" t="s">
        <v>313</v>
      </c>
      <c r="B25" s="53">
        <v>19478.38</v>
      </c>
      <c r="C25" s="59">
        <v>19478.38</v>
      </c>
      <c r="E25" s="24"/>
      <c r="F25" s="64"/>
      <c r="G25" s="64"/>
      <c r="H25" s="63"/>
    </row>
    <row r="26" spans="1:8" s="54" customFormat="1" ht="12.75" x14ac:dyDescent="0.2">
      <c r="A26" s="52" t="s">
        <v>314</v>
      </c>
      <c r="B26" s="75">
        <v>0</v>
      </c>
      <c r="C26" s="75">
        <v>0</v>
      </c>
      <c r="E26" s="24"/>
      <c r="F26" s="65"/>
      <c r="G26" s="65"/>
      <c r="H26" s="63"/>
    </row>
    <row r="27" spans="1:8" ht="15" x14ac:dyDescent="0.25">
      <c r="A27" s="9" t="s">
        <v>122</v>
      </c>
      <c r="B27" s="19">
        <v>14308519.6</v>
      </c>
      <c r="C27" s="19">
        <v>15891077.59</v>
      </c>
      <c r="E27"/>
      <c r="F27" s="25"/>
      <c r="G27" s="38"/>
      <c r="H27" s="26"/>
    </row>
    <row r="28" spans="1:8" ht="15" x14ac:dyDescent="0.25">
      <c r="B28" s="10"/>
      <c r="C28" s="54"/>
    </row>
    <row r="29" spans="1:8" x14ac:dyDescent="0.25">
      <c r="A29" s="16" t="s">
        <v>103</v>
      </c>
      <c r="B29" s="17" t="s">
        <v>124</v>
      </c>
      <c r="C29" s="67"/>
    </row>
    <row r="30" spans="1:8" s="54" customFormat="1" ht="12.75" x14ac:dyDescent="0.2">
      <c r="A30" s="52" t="s">
        <v>117</v>
      </c>
      <c r="B30" s="53">
        <v>2344694.4</v>
      </c>
      <c r="C30" s="67"/>
      <c r="E30" s="24"/>
      <c r="F30" s="62"/>
      <c r="G30" s="63"/>
      <c r="H30" s="63"/>
    </row>
    <row r="31" spans="1:8" s="54" customFormat="1" ht="12.75" x14ac:dyDescent="0.2">
      <c r="A31" s="52" t="s">
        <v>125</v>
      </c>
      <c r="B31" s="53">
        <v>1069891</v>
      </c>
      <c r="E31" s="24"/>
      <c r="F31" s="27"/>
      <c r="G31" s="63"/>
      <c r="H31" s="63"/>
    </row>
    <row r="32" spans="1:8" s="54" customFormat="1" ht="25.5" x14ac:dyDescent="0.2">
      <c r="A32" s="52" t="s">
        <v>99</v>
      </c>
      <c r="B32" s="53">
        <v>636458.1</v>
      </c>
      <c r="E32" s="24"/>
      <c r="F32" s="37"/>
      <c r="G32" s="63"/>
      <c r="H32" s="63"/>
    </row>
    <row r="33" spans="1:8" s="54" customFormat="1" ht="12.75" x14ac:dyDescent="0.2">
      <c r="A33" s="52" t="s">
        <v>114</v>
      </c>
      <c r="B33" s="53">
        <v>502845</v>
      </c>
      <c r="E33" s="24"/>
      <c r="F33" s="37"/>
      <c r="G33" s="63"/>
      <c r="H33" s="63"/>
    </row>
    <row r="34" spans="1:8" s="54" customFormat="1" ht="12.75" x14ac:dyDescent="0.2">
      <c r="A34" s="52" t="s">
        <v>276</v>
      </c>
      <c r="B34" s="53">
        <v>97695.6</v>
      </c>
      <c r="E34" s="24"/>
      <c r="F34" s="37"/>
      <c r="G34" s="63"/>
      <c r="H34" s="63"/>
    </row>
    <row r="35" spans="1:8" s="54" customFormat="1" ht="12.75" x14ac:dyDescent="0.2">
      <c r="A35" s="52" t="s">
        <v>277</v>
      </c>
      <c r="B35" s="75">
        <v>0</v>
      </c>
      <c r="E35" s="24"/>
      <c r="F35" s="24"/>
      <c r="G35" s="63"/>
      <c r="H35" s="63"/>
    </row>
    <row r="36" spans="1:8" s="54" customFormat="1" ht="12.75" x14ac:dyDescent="0.2">
      <c r="A36" s="52" t="s">
        <v>278</v>
      </c>
      <c r="B36" s="53">
        <v>1762444.94</v>
      </c>
      <c r="E36" s="24"/>
      <c r="F36" s="27"/>
      <c r="G36" s="63"/>
      <c r="H36" s="63"/>
    </row>
    <row r="37" spans="1:8" s="54" customFormat="1" ht="12.75" x14ac:dyDescent="0.2">
      <c r="A37" s="52" t="s">
        <v>102</v>
      </c>
      <c r="B37" s="53">
        <v>0</v>
      </c>
      <c r="E37" s="24"/>
      <c r="F37" s="27"/>
      <c r="G37" s="63"/>
      <c r="H37" s="63"/>
    </row>
    <row r="38" spans="1:8" s="54" customFormat="1" ht="12.75" x14ac:dyDescent="0.2">
      <c r="A38" s="52" t="s">
        <v>279</v>
      </c>
      <c r="B38" s="53">
        <v>1124936.1000000001</v>
      </c>
      <c r="E38" s="24"/>
      <c r="F38" s="37"/>
      <c r="G38" s="63"/>
      <c r="H38" s="63"/>
    </row>
    <row r="39" spans="1:8" s="54" customFormat="1" ht="12.75" x14ac:dyDescent="0.2">
      <c r="A39" s="52" t="s">
        <v>280</v>
      </c>
      <c r="B39" s="75">
        <v>0</v>
      </c>
      <c r="E39" s="24"/>
      <c r="F39" s="24"/>
      <c r="G39" s="63"/>
      <c r="H39" s="63"/>
    </row>
    <row r="40" spans="1:8" s="54" customFormat="1" ht="12.75" x14ac:dyDescent="0.2">
      <c r="A40" s="56" t="s">
        <v>281</v>
      </c>
      <c r="B40" s="75">
        <v>0</v>
      </c>
      <c r="E40" s="24"/>
      <c r="F40" s="24"/>
      <c r="H40" s="63"/>
    </row>
    <row r="41" spans="1:8" s="54" customFormat="1" ht="12.75" x14ac:dyDescent="0.2">
      <c r="A41" s="52" t="s">
        <v>302</v>
      </c>
      <c r="B41" s="53">
        <v>173004.36</v>
      </c>
      <c r="E41" s="24"/>
      <c r="F41" s="24"/>
      <c r="G41" s="63"/>
      <c r="H41" s="63"/>
    </row>
    <row r="42" spans="1:8" s="54" customFormat="1" ht="25.5" x14ac:dyDescent="0.2">
      <c r="A42" s="52" t="s">
        <v>304</v>
      </c>
      <c r="B42" s="53">
        <v>3223644.47</v>
      </c>
      <c r="E42" s="24"/>
      <c r="F42" s="24"/>
      <c r="G42" s="63"/>
      <c r="H42" s="63"/>
    </row>
    <row r="43" spans="1:8" s="54" customFormat="1" ht="12.75" x14ac:dyDescent="0.25">
      <c r="A43" s="58" t="s">
        <v>115</v>
      </c>
      <c r="B43" s="55">
        <v>76361.69</v>
      </c>
      <c r="E43" s="24"/>
      <c r="F43" s="24"/>
    </row>
    <row r="44" spans="1:8" s="54" customFormat="1" ht="12.75" x14ac:dyDescent="0.2">
      <c r="A44" s="58" t="s">
        <v>127</v>
      </c>
      <c r="B44" s="55">
        <v>123410.12</v>
      </c>
      <c r="F44" s="64"/>
      <c r="H44" s="63"/>
    </row>
    <row r="45" spans="1:8" s="54" customFormat="1" ht="12.75" x14ac:dyDescent="0.2">
      <c r="A45" s="52" t="s">
        <v>305</v>
      </c>
      <c r="B45" s="53">
        <v>1819304.11</v>
      </c>
      <c r="E45" s="24"/>
      <c r="F45" s="24"/>
      <c r="G45" s="63"/>
      <c r="H45" s="63"/>
    </row>
    <row r="46" spans="1:8" s="54" customFormat="1" ht="12.75" x14ac:dyDescent="0.2">
      <c r="A46" s="58" t="s">
        <v>306</v>
      </c>
      <c r="B46" s="55">
        <v>155686.84</v>
      </c>
      <c r="F46" s="24"/>
      <c r="G46" s="63"/>
      <c r="H46" s="63"/>
    </row>
    <row r="47" spans="1:8" s="54" customFormat="1" ht="12.75" x14ac:dyDescent="0.2">
      <c r="A47" s="52" t="s">
        <v>307</v>
      </c>
      <c r="B47" s="53">
        <v>77755.199999999997</v>
      </c>
      <c r="E47" s="24"/>
      <c r="F47" s="24"/>
      <c r="G47" s="63"/>
      <c r="H47" s="63"/>
    </row>
    <row r="48" spans="1:8" s="54" customFormat="1" ht="12.75" x14ac:dyDescent="0.2">
      <c r="A48" s="56" t="s">
        <v>308</v>
      </c>
      <c r="B48" s="57">
        <v>0</v>
      </c>
      <c r="E48" s="24"/>
      <c r="F48" s="24"/>
      <c r="G48" s="63"/>
      <c r="H48" s="63"/>
    </row>
    <row r="49" spans="1:8" s="54" customFormat="1" ht="12.75" x14ac:dyDescent="0.2">
      <c r="A49" s="52" t="s">
        <v>309</v>
      </c>
      <c r="B49" s="53">
        <v>1006.67</v>
      </c>
      <c r="E49" s="24"/>
      <c r="F49" s="27"/>
      <c r="G49" s="63"/>
      <c r="H49" s="63"/>
    </row>
    <row r="50" spans="1:8" s="54" customFormat="1" ht="12.75" x14ac:dyDescent="0.2">
      <c r="A50" s="56" t="s">
        <v>310</v>
      </c>
      <c r="B50" s="75">
        <v>0</v>
      </c>
      <c r="E50" s="24"/>
      <c r="F50" s="65"/>
      <c r="H50" s="63"/>
    </row>
    <row r="51" spans="1:8" s="54" customFormat="1" ht="25.5" x14ac:dyDescent="0.2">
      <c r="A51" s="52" t="s">
        <v>311</v>
      </c>
      <c r="B51" s="75">
        <v>0</v>
      </c>
      <c r="E51" s="24"/>
      <c r="F51" s="24"/>
      <c r="H51" s="63"/>
    </row>
    <row r="52" spans="1:8" x14ac:dyDescent="0.25">
      <c r="A52" s="9" t="s">
        <v>126</v>
      </c>
      <c r="B52" s="18">
        <v>12833679.949999999</v>
      </c>
      <c r="E52" s="31"/>
      <c r="F52" s="39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v>3057397.6400000006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5">
    <pageSetUpPr fitToPage="1"/>
  </sheetPr>
  <dimension ref="A1:H54"/>
  <sheetViews>
    <sheetView zoomScaleNormal="100" workbookViewId="0">
      <pane ySplit="3" topLeftCell="A37" activePane="bottomLeft" state="frozen"/>
      <selection activeCell="B38" sqref="B38"/>
      <selection pane="bottomLeft" activeCell="B38" sqref="B38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7" t="s">
        <v>312</v>
      </c>
      <c r="B1" s="157"/>
      <c r="C1" s="157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161" t="s">
        <v>88</v>
      </c>
      <c r="B3" s="161"/>
      <c r="C3" s="161"/>
      <c r="D3" s="15"/>
      <c r="E3" s="1" t="s">
        <v>91</v>
      </c>
      <c r="F3" s="12"/>
    </row>
    <row r="4" spans="1:8" ht="6" customHeight="1" x14ac:dyDescent="0.25"/>
    <row r="5" spans="1:8" x14ac:dyDescent="0.25">
      <c r="A5" s="155" t="s">
        <v>103</v>
      </c>
      <c r="B5" s="159" t="s">
        <v>123</v>
      </c>
      <c r="C5" s="160"/>
      <c r="E5" s="5"/>
      <c r="F5" s="6"/>
    </row>
    <row r="6" spans="1:8" x14ac:dyDescent="0.25">
      <c r="A6" s="156"/>
      <c r="B6" s="16" t="s">
        <v>97</v>
      </c>
      <c r="C6" s="16" t="s">
        <v>98</v>
      </c>
      <c r="E6" s="5"/>
      <c r="F6" s="6"/>
    </row>
    <row r="7" spans="1:8" s="54" customFormat="1" ht="12.75" x14ac:dyDescent="0.2">
      <c r="A7" s="52" t="s">
        <v>117</v>
      </c>
      <c r="B7" s="53">
        <v>2061789.01</v>
      </c>
      <c r="C7" s="59">
        <v>2165677.61</v>
      </c>
      <c r="E7" s="24"/>
      <c r="F7" s="27"/>
      <c r="G7" s="27"/>
      <c r="H7" s="63"/>
    </row>
    <row r="8" spans="1:8" s="54" customFormat="1" ht="25.5" x14ac:dyDescent="0.2">
      <c r="A8" s="52" t="s">
        <v>106</v>
      </c>
      <c r="B8" s="53">
        <v>302294.15999999997</v>
      </c>
      <c r="C8" s="59">
        <v>302228.02</v>
      </c>
      <c r="E8" s="24"/>
      <c r="F8" s="24"/>
      <c r="G8" s="24"/>
      <c r="H8" s="63"/>
    </row>
    <row r="9" spans="1:8" s="54" customFormat="1" ht="12.75" x14ac:dyDescent="0.25">
      <c r="A9" s="52" t="s">
        <v>118</v>
      </c>
      <c r="B9" s="59">
        <v>1608246.39</v>
      </c>
      <c r="C9" s="59">
        <v>1617887.45</v>
      </c>
      <c r="E9" s="24"/>
      <c r="F9" s="27"/>
      <c r="G9" s="27"/>
    </row>
    <row r="10" spans="1:8" s="54" customFormat="1" ht="25.5" x14ac:dyDescent="0.2">
      <c r="A10" s="52" t="s">
        <v>113</v>
      </c>
      <c r="B10" s="53">
        <v>559673.93000000005</v>
      </c>
      <c r="C10" s="59">
        <v>557751.1</v>
      </c>
      <c r="E10" s="24"/>
      <c r="F10" s="27"/>
      <c r="G10" s="27"/>
      <c r="H10" s="63"/>
    </row>
    <row r="11" spans="1:8" s="54" customFormat="1" ht="12.75" x14ac:dyDescent="0.2">
      <c r="A11" s="52" t="s">
        <v>104</v>
      </c>
      <c r="B11" s="53">
        <v>442172.23</v>
      </c>
      <c r="C11" s="59">
        <v>442083.7</v>
      </c>
      <c r="E11" s="24"/>
      <c r="F11" s="27"/>
      <c r="G11" s="27"/>
      <c r="H11" s="63"/>
    </row>
    <row r="12" spans="1:8" s="54" customFormat="1" ht="12.75" x14ac:dyDescent="0.2">
      <c r="A12" s="52" t="s">
        <v>100</v>
      </c>
      <c r="B12" s="53">
        <v>85909.36</v>
      </c>
      <c r="C12" s="59">
        <v>87163.66</v>
      </c>
      <c r="E12" s="24"/>
      <c r="F12" s="27"/>
      <c r="G12" s="27"/>
      <c r="H12" s="63"/>
    </row>
    <row r="13" spans="1:8" s="54" customFormat="1" ht="12.75" x14ac:dyDescent="0.2">
      <c r="A13" s="52" t="s">
        <v>101</v>
      </c>
      <c r="B13" s="75">
        <v>0</v>
      </c>
      <c r="C13" s="75">
        <v>0</v>
      </c>
      <c r="E13" s="24"/>
      <c r="F13" s="24"/>
      <c r="G13" s="24"/>
      <c r="H13" s="63"/>
    </row>
    <row r="14" spans="1:8" s="54" customFormat="1" ht="12.75" x14ac:dyDescent="0.2">
      <c r="A14" s="52" t="s">
        <v>105</v>
      </c>
      <c r="B14" s="53">
        <v>1593357.94</v>
      </c>
      <c r="C14" s="59">
        <v>1559368.53</v>
      </c>
      <c r="E14" s="24"/>
      <c r="F14" s="27"/>
      <c r="G14" s="27"/>
      <c r="H14" s="63"/>
    </row>
    <row r="15" spans="1:8" s="54" customFormat="1" ht="12.75" x14ac:dyDescent="0.25">
      <c r="A15" s="52" t="s">
        <v>119</v>
      </c>
      <c r="B15" s="59">
        <v>16800</v>
      </c>
      <c r="C15" s="59">
        <v>15400</v>
      </c>
      <c r="E15" s="24"/>
      <c r="F15" s="27"/>
      <c r="G15" s="27"/>
    </row>
    <row r="16" spans="1:8" s="54" customFormat="1" ht="12.75" x14ac:dyDescent="0.25">
      <c r="A16" s="52" t="s">
        <v>107</v>
      </c>
      <c r="B16" s="59">
        <v>989209.67</v>
      </c>
      <c r="C16" s="59">
        <v>979797.3</v>
      </c>
      <c r="E16" s="24"/>
      <c r="F16" s="27"/>
      <c r="G16" s="27"/>
    </row>
    <row r="17" spans="1:8" s="54" customFormat="1" ht="12.75" x14ac:dyDescent="0.25">
      <c r="A17" s="52" t="s">
        <v>120</v>
      </c>
      <c r="B17" s="75">
        <v>0</v>
      </c>
      <c r="C17" s="75">
        <v>0</v>
      </c>
      <c r="E17" s="24"/>
      <c r="F17" s="37"/>
      <c r="G17" s="37"/>
    </row>
    <row r="18" spans="1:8" s="54" customFormat="1" ht="12.75" x14ac:dyDescent="0.2">
      <c r="A18" s="52" t="s">
        <v>108</v>
      </c>
      <c r="B18" s="75">
        <v>0</v>
      </c>
      <c r="C18" s="75">
        <v>0</v>
      </c>
      <c r="E18" s="24"/>
      <c r="F18" s="24"/>
      <c r="G18" s="24"/>
      <c r="H18" s="63"/>
    </row>
    <row r="19" spans="1:8" s="54" customFormat="1" ht="12.75" x14ac:dyDescent="0.25">
      <c r="A19" s="52" t="s">
        <v>303</v>
      </c>
      <c r="B19" s="59">
        <v>132056.01999999999</v>
      </c>
      <c r="C19" s="59">
        <v>128778.32</v>
      </c>
      <c r="E19" s="24"/>
      <c r="F19" s="27"/>
      <c r="G19" s="27"/>
    </row>
    <row r="20" spans="1:8" s="54" customFormat="1" ht="12.75" x14ac:dyDescent="0.25">
      <c r="A20" s="52" t="s">
        <v>121</v>
      </c>
      <c r="B20" s="75">
        <v>0</v>
      </c>
      <c r="C20" s="59">
        <v>0</v>
      </c>
      <c r="E20" s="24"/>
      <c r="F20" s="24"/>
      <c r="G20" s="24"/>
    </row>
    <row r="21" spans="1:8" s="54" customFormat="1" ht="25.5" x14ac:dyDescent="0.25">
      <c r="A21" s="52" t="s">
        <v>109</v>
      </c>
      <c r="B21" s="53">
        <v>2888642.69</v>
      </c>
      <c r="C21" s="59">
        <v>2838255.74</v>
      </c>
      <c r="E21" s="24"/>
      <c r="F21" s="24"/>
      <c r="G21" s="24"/>
    </row>
    <row r="22" spans="1:8" s="54" customFormat="1" ht="25.5" x14ac:dyDescent="0.25">
      <c r="A22" s="52" t="s">
        <v>110</v>
      </c>
      <c r="B22" s="53">
        <v>1517407.6</v>
      </c>
      <c r="C22" s="59">
        <v>3618532.04</v>
      </c>
      <c r="E22" s="24"/>
      <c r="F22" s="24"/>
      <c r="G22" s="24"/>
    </row>
    <row r="23" spans="1:8" s="54" customFormat="1" ht="12.75" x14ac:dyDescent="0.25">
      <c r="A23" s="52" t="s">
        <v>111</v>
      </c>
      <c r="B23" s="59">
        <v>154128.9</v>
      </c>
      <c r="C23" s="59">
        <v>154535.26</v>
      </c>
      <c r="E23" s="24"/>
      <c r="F23" s="37"/>
      <c r="G23" s="37"/>
    </row>
    <row r="24" spans="1:8" s="54" customFormat="1" ht="12.75" x14ac:dyDescent="0.2">
      <c r="A24" s="52" t="s">
        <v>112</v>
      </c>
      <c r="B24" s="59">
        <v>174343.98</v>
      </c>
      <c r="C24" s="59">
        <v>242264.47</v>
      </c>
      <c r="E24" s="24"/>
      <c r="F24" s="37"/>
      <c r="G24" s="37"/>
      <c r="H24" s="63"/>
    </row>
    <row r="25" spans="1:8" s="54" customFormat="1" ht="12.75" x14ac:dyDescent="0.2">
      <c r="A25" s="52" t="s">
        <v>313</v>
      </c>
      <c r="B25" s="53">
        <v>5649.47</v>
      </c>
      <c r="C25" s="59">
        <v>5649.47</v>
      </c>
      <c r="E25" s="24"/>
      <c r="F25" s="64"/>
      <c r="G25" s="64"/>
      <c r="H25" s="63"/>
    </row>
    <row r="26" spans="1:8" s="54" customFormat="1" ht="12.75" x14ac:dyDescent="0.2">
      <c r="A26" s="52" t="s">
        <v>314</v>
      </c>
      <c r="B26" s="53">
        <v>351120</v>
      </c>
      <c r="C26" s="53">
        <v>351120</v>
      </c>
      <c r="E26" s="24"/>
      <c r="F26" s="65"/>
      <c r="G26" s="65"/>
      <c r="H26" s="63"/>
    </row>
    <row r="27" spans="1:8" ht="15" x14ac:dyDescent="0.25">
      <c r="A27" s="9" t="s">
        <v>122</v>
      </c>
      <c r="B27" s="19">
        <v>12882801.35</v>
      </c>
      <c r="C27" s="19">
        <v>15066492.67</v>
      </c>
      <c r="E27"/>
      <c r="F27" s="25"/>
      <c r="G27" s="38"/>
      <c r="H27" s="26"/>
    </row>
    <row r="28" spans="1:8" ht="15" x14ac:dyDescent="0.25">
      <c r="B28" s="10"/>
      <c r="C28" s="54"/>
      <c r="E28"/>
      <c r="F28" s="26"/>
      <c r="G28" s="26"/>
      <c r="H28"/>
    </row>
    <row r="29" spans="1:8" x14ac:dyDescent="0.25">
      <c r="A29" s="16" t="s">
        <v>103</v>
      </c>
      <c r="B29" s="17" t="s">
        <v>124</v>
      </c>
      <c r="C29" s="67"/>
    </row>
    <row r="30" spans="1:8" s="54" customFormat="1" ht="12.75" x14ac:dyDescent="0.2">
      <c r="A30" s="52" t="s">
        <v>117</v>
      </c>
      <c r="B30" s="53">
        <v>2060432.64</v>
      </c>
      <c r="C30" s="67"/>
      <c r="E30" s="24"/>
      <c r="F30" s="62"/>
      <c r="G30" s="63"/>
      <c r="H30" s="63"/>
    </row>
    <row r="31" spans="1:8" s="54" customFormat="1" ht="12.75" x14ac:dyDescent="0.2">
      <c r="A31" s="52" t="s">
        <v>125</v>
      </c>
      <c r="B31" s="53">
        <v>654750</v>
      </c>
      <c r="E31" s="24"/>
      <c r="F31" s="27"/>
      <c r="G31" s="63"/>
      <c r="H31" s="63"/>
    </row>
    <row r="32" spans="1:8" s="54" customFormat="1" ht="25.5" x14ac:dyDescent="0.2">
      <c r="A32" s="52" t="s">
        <v>99</v>
      </c>
      <c r="B32" s="53">
        <v>559296.36</v>
      </c>
      <c r="E32" s="24"/>
      <c r="F32" s="37"/>
      <c r="G32" s="63"/>
      <c r="H32" s="63"/>
    </row>
    <row r="33" spans="1:8" s="54" customFormat="1" ht="12.75" x14ac:dyDescent="0.2">
      <c r="A33" s="52" t="s">
        <v>114</v>
      </c>
      <c r="B33" s="53">
        <v>441882</v>
      </c>
      <c r="E33" s="24"/>
      <c r="F33" s="37"/>
      <c r="G33" s="63"/>
      <c r="H33" s="63"/>
    </row>
    <row r="34" spans="1:8" s="54" customFormat="1" ht="12.75" x14ac:dyDescent="0.2">
      <c r="A34" s="52" t="s">
        <v>276</v>
      </c>
      <c r="B34" s="53">
        <v>85851.36</v>
      </c>
      <c r="E34" s="24"/>
      <c r="F34" s="37"/>
      <c r="G34" s="63"/>
      <c r="H34" s="63"/>
    </row>
    <row r="35" spans="1:8" s="54" customFormat="1" ht="12.75" x14ac:dyDescent="0.2">
      <c r="A35" s="52" t="s">
        <v>277</v>
      </c>
      <c r="B35" s="75">
        <v>0</v>
      </c>
      <c r="E35" s="24"/>
      <c r="F35" s="24"/>
      <c r="G35" s="63"/>
      <c r="H35" s="63"/>
    </row>
    <row r="36" spans="1:8" s="54" customFormat="1" ht="12.75" x14ac:dyDescent="0.2">
      <c r="A36" s="52" t="s">
        <v>278</v>
      </c>
      <c r="B36" s="53">
        <v>1548466.38</v>
      </c>
      <c r="E36" s="24"/>
      <c r="F36" s="27"/>
      <c r="G36" s="63"/>
      <c r="H36" s="63"/>
    </row>
    <row r="37" spans="1:8" s="54" customFormat="1" ht="12.75" x14ac:dyDescent="0.2">
      <c r="A37" s="52" t="s">
        <v>102</v>
      </c>
      <c r="B37" s="53">
        <v>0</v>
      </c>
      <c r="E37" s="24"/>
      <c r="F37" s="27"/>
      <c r="G37" s="63"/>
      <c r="H37" s="63"/>
    </row>
    <row r="38" spans="1:8" s="54" customFormat="1" ht="12.75" x14ac:dyDescent="0.2">
      <c r="A38" s="52" t="s">
        <v>279</v>
      </c>
      <c r="B38" s="53">
        <v>988553.16</v>
      </c>
      <c r="E38" s="24"/>
      <c r="F38" s="37"/>
      <c r="G38" s="63"/>
      <c r="H38" s="63"/>
    </row>
    <row r="39" spans="1:8" s="54" customFormat="1" ht="12.75" x14ac:dyDescent="0.2">
      <c r="A39" s="52" t="s">
        <v>280</v>
      </c>
      <c r="B39" s="75">
        <v>0</v>
      </c>
      <c r="E39" s="24"/>
      <c r="F39" s="24"/>
      <c r="G39" s="63"/>
      <c r="H39" s="63"/>
    </row>
    <row r="40" spans="1:8" s="54" customFormat="1" ht="12.75" x14ac:dyDescent="0.2">
      <c r="A40" s="56" t="s">
        <v>281</v>
      </c>
      <c r="B40" s="75">
        <v>0</v>
      </c>
      <c r="E40" s="24"/>
      <c r="F40" s="24"/>
      <c r="H40" s="63"/>
    </row>
    <row r="41" spans="1:8" s="54" customFormat="1" ht="12.75" x14ac:dyDescent="0.2">
      <c r="A41" s="52" t="s">
        <v>302</v>
      </c>
      <c r="B41" s="53">
        <v>132048.31</v>
      </c>
      <c r="E41" s="24"/>
      <c r="F41" s="24"/>
      <c r="G41" s="63"/>
      <c r="H41" s="63"/>
    </row>
    <row r="42" spans="1:8" s="54" customFormat="1" ht="25.5" x14ac:dyDescent="0.2">
      <c r="A42" s="52" t="s">
        <v>304</v>
      </c>
      <c r="B42" s="53">
        <v>3222873.48</v>
      </c>
      <c r="E42" s="24"/>
      <c r="F42" s="24"/>
      <c r="G42" s="63"/>
      <c r="H42" s="63"/>
    </row>
    <row r="43" spans="1:8" s="54" customFormat="1" ht="12.75" x14ac:dyDescent="0.25">
      <c r="A43" s="58" t="s">
        <v>115</v>
      </c>
      <c r="B43" s="55">
        <v>63439.18</v>
      </c>
      <c r="E43" s="24"/>
      <c r="F43" s="24"/>
    </row>
    <row r="44" spans="1:8" s="54" customFormat="1" ht="12.75" x14ac:dyDescent="0.2">
      <c r="A44" s="58" t="s">
        <v>127</v>
      </c>
      <c r="B44" s="55">
        <v>102947.5</v>
      </c>
      <c r="F44" s="64"/>
      <c r="H44" s="63"/>
    </row>
    <row r="45" spans="1:8" s="54" customFormat="1" ht="12.75" x14ac:dyDescent="0.2">
      <c r="A45" s="52" t="s">
        <v>305</v>
      </c>
      <c r="B45" s="53">
        <v>1680448.98</v>
      </c>
      <c r="E45" s="24"/>
      <c r="F45" s="24"/>
      <c r="G45" s="63"/>
      <c r="H45" s="63"/>
    </row>
    <row r="46" spans="1:8" s="54" customFormat="1" ht="12.75" x14ac:dyDescent="0.2">
      <c r="A46" s="58" t="s">
        <v>306</v>
      </c>
      <c r="B46" s="55">
        <v>130334.39</v>
      </c>
      <c r="F46" s="24"/>
      <c r="G46" s="63"/>
      <c r="H46" s="63"/>
    </row>
    <row r="47" spans="1:8" s="54" customFormat="1" ht="12.75" x14ac:dyDescent="0.2">
      <c r="A47" s="52" t="s">
        <v>307</v>
      </c>
      <c r="B47" s="53">
        <v>97767.2</v>
      </c>
      <c r="E47" s="24"/>
      <c r="F47" s="24"/>
      <c r="G47" s="63"/>
      <c r="H47" s="63"/>
    </row>
    <row r="48" spans="1:8" s="54" customFormat="1" ht="12.75" x14ac:dyDescent="0.2">
      <c r="A48" s="56" t="s">
        <v>308</v>
      </c>
      <c r="B48" s="57">
        <v>0</v>
      </c>
      <c r="E48" s="24"/>
      <c r="F48" s="24"/>
      <c r="G48" s="63"/>
      <c r="H48" s="63"/>
    </row>
    <row r="49" spans="1:8" s="54" customFormat="1" ht="12.75" x14ac:dyDescent="0.2">
      <c r="A49" s="52" t="s">
        <v>309</v>
      </c>
      <c r="B49" s="53">
        <v>0</v>
      </c>
      <c r="E49" s="24"/>
      <c r="F49" s="24"/>
      <c r="G49" s="63"/>
      <c r="H49" s="63"/>
    </row>
    <row r="50" spans="1:8" s="54" customFormat="1" ht="12.75" x14ac:dyDescent="0.2">
      <c r="A50" s="56" t="s">
        <v>310</v>
      </c>
      <c r="B50" s="53">
        <v>351120</v>
      </c>
      <c r="E50" s="24"/>
      <c r="F50" s="65"/>
      <c r="H50" s="63"/>
    </row>
    <row r="51" spans="1:8" s="54" customFormat="1" ht="25.5" x14ac:dyDescent="0.2">
      <c r="A51" s="52" t="s">
        <v>311</v>
      </c>
      <c r="B51" s="75">
        <v>0</v>
      </c>
      <c r="E51" s="24"/>
      <c r="F51" s="24"/>
      <c r="H51" s="63"/>
    </row>
    <row r="52" spans="1:8" x14ac:dyDescent="0.25">
      <c r="A52" s="9" t="s">
        <v>126</v>
      </c>
      <c r="B52" s="18">
        <v>11823489.869999999</v>
      </c>
      <c r="E52" s="31"/>
      <c r="F52" s="39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v>3243002.8000000007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6">
    <pageSetUpPr fitToPage="1"/>
  </sheetPr>
  <dimension ref="A1:H54"/>
  <sheetViews>
    <sheetView zoomScaleNormal="100" workbookViewId="0">
      <pane ySplit="3" topLeftCell="A37" activePane="bottomLeft" state="frozen"/>
      <selection activeCell="B38" sqref="B38"/>
      <selection pane="bottomLeft" activeCell="B38" sqref="B38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157" t="s">
        <v>312</v>
      </c>
      <c r="B1" s="157"/>
      <c r="C1" s="157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161" t="s">
        <v>89</v>
      </c>
      <c r="B3" s="161"/>
      <c r="C3" s="161"/>
      <c r="D3" s="15"/>
      <c r="E3" s="1" t="s">
        <v>91</v>
      </c>
      <c r="F3" s="12"/>
    </row>
    <row r="4" spans="1:8" ht="6" customHeight="1" x14ac:dyDescent="0.25"/>
    <row r="5" spans="1:8" x14ac:dyDescent="0.25">
      <c r="A5" s="155" t="s">
        <v>103</v>
      </c>
      <c r="B5" s="159" t="s">
        <v>123</v>
      </c>
      <c r="C5" s="160"/>
      <c r="E5" s="5"/>
      <c r="F5" s="6"/>
    </row>
    <row r="6" spans="1:8" x14ac:dyDescent="0.25">
      <c r="A6" s="156"/>
      <c r="B6" s="16" t="s">
        <v>97</v>
      </c>
      <c r="C6" s="16" t="s">
        <v>98</v>
      </c>
      <c r="E6" s="5"/>
      <c r="F6" s="6"/>
    </row>
    <row r="7" spans="1:8" s="54" customFormat="1" ht="12.75" x14ac:dyDescent="0.2">
      <c r="A7" s="52" t="s">
        <v>117</v>
      </c>
      <c r="B7" s="53">
        <v>955268.14</v>
      </c>
      <c r="C7" s="59">
        <v>990740.08</v>
      </c>
      <c r="E7" s="24"/>
      <c r="F7" s="27"/>
      <c r="G7" s="27"/>
      <c r="H7" s="63"/>
    </row>
    <row r="8" spans="1:8" s="54" customFormat="1" ht="25.5" x14ac:dyDescent="0.2">
      <c r="A8" s="52" t="s">
        <v>106</v>
      </c>
      <c r="B8" s="53">
        <v>146221.6</v>
      </c>
      <c r="C8" s="59">
        <v>146395.44</v>
      </c>
      <c r="E8" s="24"/>
      <c r="F8" s="24"/>
      <c r="G8" s="24"/>
      <c r="H8" s="63"/>
    </row>
    <row r="9" spans="1:8" s="54" customFormat="1" ht="12.75" x14ac:dyDescent="0.25">
      <c r="A9" s="52" t="s">
        <v>118</v>
      </c>
      <c r="B9" s="59">
        <v>745136.96</v>
      </c>
      <c r="C9" s="59">
        <v>747683.18</v>
      </c>
      <c r="E9" s="24"/>
      <c r="F9" s="27"/>
      <c r="G9" s="27"/>
    </row>
    <row r="10" spans="1:8" s="54" customFormat="1" ht="25.5" x14ac:dyDescent="0.2">
      <c r="A10" s="52" t="s">
        <v>113</v>
      </c>
      <c r="B10" s="53">
        <v>259292.34</v>
      </c>
      <c r="C10" s="59">
        <v>258108.08</v>
      </c>
      <c r="E10" s="24"/>
      <c r="F10" s="27"/>
      <c r="G10" s="27"/>
      <c r="H10" s="63"/>
    </row>
    <row r="11" spans="1:8" s="54" customFormat="1" ht="12.75" x14ac:dyDescent="0.2">
      <c r="A11" s="52" t="s">
        <v>104</v>
      </c>
      <c r="B11" s="53">
        <v>204868.37</v>
      </c>
      <c r="C11" s="59">
        <v>204635.61</v>
      </c>
      <c r="E11" s="24"/>
      <c r="F11" s="27"/>
      <c r="G11" s="27"/>
      <c r="H11" s="63"/>
    </row>
    <row r="12" spans="1:8" s="54" customFormat="1" ht="12.75" x14ac:dyDescent="0.2">
      <c r="A12" s="52" t="s">
        <v>100</v>
      </c>
      <c r="B12" s="53">
        <v>39803.82</v>
      </c>
      <c r="C12" s="59">
        <v>40287.97</v>
      </c>
      <c r="E12" s="24"/>
      <c r="F12" s="27"/>
      <c r="G12" s="27"/>
      <c r="H12" s="63"/>
    </row>
    <row r="13" spans="1:8" s="54" customFormat="1" ht="12.75" x14ac:dyDescent="0.2">
      <c r="A13" s="52" t="s">
        <v>101</v>
      </c>
      <c r="B13" s="53">
        <v>46827.59</v>
      </c>
      <c r="C13" s="59">
        <v>45537.27</v>
      </c>
      <c r="E13" s="24"/>
      <c r="F13" s="24"/>
      <c r="G13" s="24"/>
      <c r="H13" s="63"/>
    </row>
    <row r="14" spans="1:8" s="54" customFormat="1" ht="12.75" x14ac:dyDescent="0.2">
      <c r="A14" s="52" t="s">
        <v>105</v>
      </c>
      <c r="B14" s="53">
        <v>831527.59</v>
      </c>
      <c r="C14" s="59">
        <v>822145.79</v>
      </c>
      <c r="E14" s="24"/>
      <c r="F14" s="27"/>
      <c r="G14" s="27"/>
      <c r="H14" s="63"/>
    </row>
    <row r="15" spans="1:8" s="54" customFormat="1" ht="12.75" x14ac:dyDescent="0.25">
      <c r="A15" s="52" t="s">
        <v>119</v>
      </c>
      <c r="B15" s="59">
        <v>0</v>
      </c>
      <c r="C15" s="59">
        <v>0</v>
      </c>
      <c r="E15" s="24"/>
      <c r="F15" s="24"/>
      <c r="G15" s="24"/>
    </row>
    <row r="16" spans="1:8" s="54" customFormat="1" ht="12.75" x14ac:dyDescent="0.25">
      <c r="A16" s="52" t="s">
        <v>107</v>
      </c>
      <c r="B16" s="59">
        <v>458321.85</v>
      </c>
      <c r="C16" s="59">
        <v>454183.1</v>
      </c>
      <c r="E16" s="24"/>
      <c r="F16" s="27"/>
      <c r="G16" s="27"/>
    </row>
    <row r="17" spans="1:8" s="54" customFormat="1" ht="12.75" x14ac:dyDescent="0.25">
      <c r="A17" s="52" t="s">
        <v>120</v>
      </c>
      <c r="B17" s="59">
        <v>0</v>
      </c>
      <c r="C17" s="59">
        <v>0</v>
      </c>
      <c r="E17" s="24"/>
      <c r="F17" s="37"/>
      <c r="G17" s="37"/>
    </row>
    <row r="18" spans="1:8" s="54" customFormat="1" ht="12.75" x14ac:dyDescent="0.2">
      <c r="A18" s="52" t="s">
        <v>108</v>
      </c>
      <c r="B18" s="75">
        <v>0</v>
      </c>
      <c r="C18" s="75">
        <v>0</v>
      </c>
      <c r="E18" s="24"/>
      <c r="F18" s="24"/>
      <c r="G18" s="24"/>
      <c r="H18" s="63"/>
    </row>
    <row r="19" spans="1:8" s="54" customFormat="1" ht="12.75" x14ac:dyDescent="0.25">
      <c r="A19" s="52" t="s">
        <v>303</v>
      </c>
      <c r="B19" s="59">
        <v>101857.94</v>
      </c>
      <c r="C19" s="59">
        <v>99422.080000000002</v>
      </c>
      <c r="E19" s="24"/>
      <c r="F19" s="27"/>
      <c r="G19" s="27"/>
    </row>
    <row r="20" spans="1:8" s="54" customFormat="1" ht="12.75" x14ac:dyDescent="0.25">
      <c r="A20" s="52" t="s">
        <v>121</v>
      </c>
      <c r="B20" s="75">
        <v>0</v>
      </c>
      <c r="C20" s="59">
        <v>0</v>
      </c>
      <c r="E20" s="24"/>
      <c r="F20" s="24"/>
      <c r="G20" s="24"/>
    </row>
    <row r="21" spans="1:8" s="54" customFormat="1" ht="25.5" x14ac:dyDescent="0.25">
      <c r="A21" s="52" t="s">
        <v>109</v>
      </c>
      <c r="B21" s="53">
        <v>90.57</v>
      </c>
      <c r="C21" s="59">
        <v>45895.64</v>
      </c>
      <c r="E21" s="24"/>
      <c r="F21" s="24"/>
      <c r="G21" s="24"/>
    </row>
    <row r="22" spans="1:8" s="54" customFormat="1" ht="25.5" x14ac:dyDescent="0.25">
      <c r="A22" s="52" t="s">
        <v>110</v>
      </c>
      <c r="B22" s="53">
        <v>71.94</v>
      </c>
      <c r="C22" s="59">
        <v>129906.02</v>
      </c>
      <c r="E22" s="24"/>
      <c r="F22" s="24"/>
      <c r="G22" s="24"/>
    </row>
    <row r="23" spans="1:8" s="54" customFormat="1" ht="12.75" x14ac:dyDescent="0.25">
      <c r="A23" s="52" t="s">
        <v>111</v>
      </c>
      <c r="B23" s="59">
        <v>71413.679999999993</v>
      </c>
      <c r="C23" s="59">
        <v>71736.17</v>
      </c>
      <c r="E23" s="24"/>
      <c r="F23" s="37"/>
      <c r="G23" s="37"/>
    </row>
    <row r="24" spans="1:8" s="54" customFormat="1" ht="12.75" x14ac:dyDescent="0.2">
      <c r="A24" s="52" t="s">
        <v>112</v>
      </c>
      <c r="B24" s="59">
        <v>0</v>
      </c>
      <c r="C24" s="59">
        <v>8944.7199999999993</v>
      </c>
      <c r="E24" s="24"/>
      <c r="F24" s="37"/>
      <c r="G24" s="37"/>
      <c r="H24" s="63"/>
    </row>
    <row r="25" spans="1:8" s="54" customFormat="1" ht="12.75" x14ac:dyDescent="0.2">
      <c r="A25" s="52" t="s">
        <v>313</v>
      </c>
      <c r="B25" s="53">
        <v>62434.5</v>
      </c>
      <c r="C25" s="59">
        <v>47463.13</v>
      </c>
      <c r="E25" s="24"/>
      <c r="F25" s="64"/>
      <c r="G25" s="64"/>
      <c r="H25" s="63"/>
    </row>
    <row r="26" spans="1:8" s="54" customFormat="1" ht="12.75" x14ac:dyDescent="0.2">
      <c r="A26" s="52" t="s">
        <v>314</v>
      </c>
      <c r="B26" s="53">
        <v>158760</v>
      </c>
      <c r="C26" s="53">
        <v>158760</v>
      </c>
      <c r="E26" s="24"/>
      <c r="F26" s="65"/>
      <c r="G26" s="65"/>
      <c r="H26" s="63"/>
    </row>
    <row r="27" spans="1:8" ht="15" x14ac:dyDescent="0.25">
      <c r="A27" s="9" t="s">
        <v>122</v>
      </c>
      <c r="B27" s="19">
        <v>4081896.8899999997</v>
      </c>
      <c r="C27" s="19">
        <v>4271844.2800000012</v>
      </c>
      <c r="E27"/>
      <c r="F27" s="25"/>
      <c r="G27" s="38"/>
      <c r="H27" s="26"/>
    </row>
    <row r="28" spans="1:8" ht="15" x14ac:dyDescent="0.25">
      <c r="B28" s="10"/>
      <c r="C28" s="54"/>
      <c r="E28"/>
      <c r="F28" s="26"/>
      <c r="G28" s="26"/>
      <c r="H28"/>
    </row>
    <row r="29" spans="1:8" x14ac:dyDescent="0.25">
      <c r="A29" s="16" t="s">
        <v>103</v>
      </c>
      <c r="B29" s="17" t="s">
        <v>124</v>
      </c>
      <c r="C29" s="67"/>
    </row>
    <row r="30" spans="1:8" s="54" customFormat="1" ht="12.75" x14ac:dyDescent="0.2">
      <c r="A30" s="52" t="s">
        <v>117</v>
      </c>
      <c r="B30" s="53">
        <v>954230.4</v>
      </c>
      <c r="C30" s="67"/>
      <c r="E30" s="24"/>
      <c r="F30" s="62"/>
      <c r="G30" s="63"/>
      <c r="H30" s="63"/>
    </row>
    <row r="31" spans="1:8" s="54" customFormat="1" ht="12.75" x14ac:dyDescent="0.2">
      <c r="A31" s="52" t="s">
        <v>125</v>
      </c>
      <c r="B31" s="53">
        <v>1762850</v>
      </c>
      <c r="E31" s="24"/>
      <c r="F31" s="27"/>
      <c r="G31" s="63"/>
      <c r="H31" s="63"/>
    </row>
    <row r="32" spans="1:8" s="54" customFormat="1" ht="25.5" x14ac:dyDescent="0.2">
      <c r="A32" s="52" t="s">
        <v>99</v>
      </c>
      <c r="B32" s="53">
        <v>259022.1</v>
      </c>
      <c r="E32" s="24"/>
      <c r="F32" s="37"/>
      <c r="G32" s="63"/>
      <c r="H32" s="63"/>
    </row>
    <row r="33" spans="1:8" s="54" customFormat="1" ht="12.75" x14ac:dyDescent="0.2">
      <c r="A33" s="52" t="s">
        <v>114</v>
      </c>
      <c r="B33" s="53">
        <v>204645</v>
      </c>
      <c r="E33" s="24"/>
      <c r="F33" s="37"/>
      <c r="G33" s="63"/>
      <c r="H33" s="63"/>
    </row>
    <row r="34" spans="1:8" s="54" customFormat="1" ht="12.75" x14ac:dyDescent="0.2">
      <c r="A34" s="52" t="s">
        <v>276</v>
      </c>
      <c r="B34" s="53">
        <v>39759.599999999999</v>
      </c>
      <c r="E34" s="24"/>
      <c r="F34" s="37"/>
      <c r="G34" s="63"/>
      <c r="H34" s="63"/>
    </row>
    <row r="35" spans="1:8" s="54" customFormat="1" ht="12.75" x14ac:dyDescent="0.2">
      <c r="A35" s="52" t="s">
        <v>277</v>
      </c>
      <c r="B35" s="53">
        <v>109176</v>
      </c>
      <c r="E35" s="24"/>
      <c r="F35" s="24"/>
      <c r="G35" s="63"/>
      <c r="H35" s="63"/>
    </row>
    <row r="36" spans="1:8" s="54" customFormat="1" ht="12.75" x14ac:dyDescent="0.2">
      <c r="A36" s="52" t="s">
        <v>278</v>
      </c>
      <c r="B36" s="53">
        <v>807572.94</v>
      </c>
      <c r="E36" s="24"/>
      <c r="F36" s="27"/>
      <c r="G36" s="63"/>
      <c r="H36" s="63"/>
    </row>
    <row r="37" spans="1:8" s="54" customFormat="1" ht="12.75" x14ac:dyDescent="0.2">
      <c r="A37" s="52" t="s">
        <v>102</v>
      </c>
      <c r="B37" s="53">
        <v>0</v>
      </c>
      <c r="E37" s="24"/>
      <c r="F37" s="27"/>
      <c r="G37" s="63"/>
      <c r="H37" s="63"/>
    </row>
    <row r="38" spans="1:8" s="54" customFormat="1" ht="12.75" x14ac:dyDescent="0.2">
      <c r="A38" s="52" t="s">
        <v>279</v>
      </c>
      <c r="B38" s="53">
        <v>457820.1</v>
      </c>
      <c r="E38" s="24"/>
      <c r="F38" s="37"/>
      <c r="G38" s="63"/>
      <c r="H38" s="63"/>
    </row>
    <row r="39" spans="1:8" s="54" customFormat="1" ht="12.75" x14ac:dyDescent="0.2">
      <c r="A39" s="52" t="s">
        <v>280</v>
      </c>
      <c r="B39" s="75">
        <v>0</v>
      </c>
      <c r="E39" s="24"/>
      <c r="F39" s="24"/>
      <c r="G39" s="63"/>
      <c r="H39" s="63"/>
    </row>
    <row r="40" spans="1:8" s="54" customFormat="1" ht="12.75" x14ac:dyDescent="0.2">
      <c r="A40" s="56" t="s">
        <v>281</v>
      </c>
      <c r="B40" s="75">
        <v>0</v>
      </c>
      <c r="E40" s="24"/>
      <c r="F40" s="24"/>
      <c r="H40" s="63"/>
    </row>
    <row r="41" spans="1:8" s="54" customFormat="1" ht="12.75" x14ac:dyDescent="0.2">
      <c r="A41" s="52" t="s">
        <v>302</v>
      </c>
      <c r="B41" s="53">
        <v>103756.8</v>
      </c>
      <c r="E41" s="24"/>
      <c r="F41" s="24"/>
      <c r="G41" s="63"/>
      <c r="H41" s="63"/>
    </row>
    <row r="42" spans="1:8" s="54" customFormat="1" ht="25.5" x14ac:dyDescent="0.2">
      <c r="A42" s="52" t="s">
        <v>304</v>
      </c>
      <c r="B42" s="53">
        <v>30016.92</v>
      </c>
      <c r="E42" s="24"/>
      <c r="F42" s="24"/>
      <c r="G42" s="63"/>
      <c r="H42" s="63"/>
    </row>
    <row r="43" spans="1:8" s="54" customFormat="1" ht="12.75" x14ac:dyDescent="0.25">
      <c r="A43" s="58" t="s">
        <v>115</v>
      </c>
      <c r="B43" s="55">
        <v>0</v>
      </c>
      <c r="E43" s="24"/>
      <c r="F43" s="24"/>
    </row>
    <row r="44" spans="1:8" s="54" customFormat="1" ht="12.75" x14ac:dyDescent="0.2">
      <c r="A44" s="58" t="s">
        <v>127</v>
      </c>
      <c r="B44" s="55">
        <v>30016.86</v>
      </c>
      <c r="F44" s="64"/>
      <c r="H44" s="63"/>
    </row>
    <row r="45" spans="1:8" s="54" customFormat="1" ht="12.75" x14ac:dyDescent="0.2">
      <c r="A45" s="52" t="s">
        <v>305</v>
      </c>
      <c r="B45" s="53">
        <v>57672.04</v>
      </c>
      <c r="E45" s="24"/>
      <c r="F45" s="24"/>
      <c r="G45" s="63"/>
      <c r="H45" s="63"/>
    </row>
    <row r="46" spans="1:8" s="54" customFormat="1" ht="12.75" x14ac:dyDescent="0.2">
      <c r="A46" s="58" t="s">
        <v>306</v>
      </c>
      <c r="B46" s="55">
        <v>57672.04</v>
      </c>
      <c r="F46" s="24"/>
      <c r="G46" s="63"/>
      <c r="H46" s="63"/>
    </row>
    <row r="47" spans="1:8" s="54" customFormat="1" ht="12.75" x14ac:dyDescent="0.2">
      <c r="A47" s="52" t="s">
        <v>307</v>
      </c>
      <c r="B47" s="53">
        <v>46415.4</v>
      </c>
      <c r="E47" s="24"/>
      <c r="F47" s="24"/>
      <c r="G47" s="63"/>
      <c r="H47" s="63"/>
    </row>
    <row r="48" spans="1:8" s="54" customFormat="1" ht="12.75" x14ac:dyDescent="0.2">
      <c r="A48" s="56" t="s">
        <v>308</v>
      </c>
      <c r="B48" s="57">
        <v>0</v>
      </c>
      <c r="E48" s="24"/>
      <c r="F48" s="24"/>
      <c r="G48" s="63"/>
      <c r="H48" s="63"/>
    </row>
    <row r="49" spans="1:8" s="54" customFormat="1" ht="12.75" x14ac:dyDescent="0.2">
      <c r="A49" s="52" t="s">
        <v>309</v>
      </c>
      <c r="B49" s="53">
        <v>0</v>
      </c>
      <c r="E49" s="24"/>
      <c r="F49" s="27"/>
      <c r="G49" s="63"/>
      <c r="H49" s="63"/>
    </row>
    <row r="50" spans="1:8" s="54" customFormat="1" ht="12.75" x14ac:dyDescent="0.2">
      <c r="A50" s="56" t="s">
        <v>310</v>
      </c>
      <c r="B50" s="53">
        <v>158760</v>
      </c>
      <c r="E50" s="24"/>
      <c r="F50" s="65"/>
      <c r="H50" s="63"/>
    </row>
    <row r="51" spans="1:8" s="54" customFormat="1" ht="25.5" x14ac:dyDescent="0.2">
      <c r="A51" s="52" t="s">
        <v>311</v>
      </c>
      <c r="B51" s="75">
        <v>0</v>
      </c>
      <c r="E51" s="24"/>
      <c r="F51" s="24"/>
      <c r="H51" s="63"/>
    </row>
    <row r="52" spans="1:8" x14ac:dyDescent="0.25">
      <c r="A52" s="9" t="s">
        <v>126</v>
      </c>
      <c r="B52" s="18">
        <v>4991697.3</v>
      </c>
      <c r="E52" s="31"/>
      <c r="F52" s="39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v>-719853.01999999862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95</vt:i4>
      </vt:variant>
      <vt:variant>
        <vt:lpstr>Именованные диапазоны</vt:lpstr>
      </vt:variant>
      <vt:variant>
        <vt:i4>2</vt:i4>
      </vt:variant>
    </vt:vector>
  </HeadingPairs>
  <TitlesOfParts>
    <vt:vector size="97" baseType="lpstr">
      <vt:lpstr>проверка</vt:lpstr>
      <vt:lpstr>Список домов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59</vt:lpstr>
      <vt:lpstr>60</vt:lpstr>
      <vt:lpstr>61</vt:lpstr>
      <vt:lpstr>62</vt:lpstr>
      <vt:lpstr>63</vt:lpstr>
      <vt:lpstr>64</vt:lpstr>
      <vt:lpstr>65</vt:lpstr>
      <vt:lpstr>66</vt:lpstr>
      <vt:lpstr>67</vt:lpstr>
      <vt:lpstr>68</vt:lpstr>
      <vt:lpstr>69</vt:lpstr>
      <vt:lpstr>70</vt:lpstr>
      <vt:lpstr>71</vt:lpstr>
      <vt:lpstr>72</vt:lpstr>
      <vt:lpstr>73</vt:lpstr>
      <vt:lpstr>74</vt:lpstr>
      <vt:lpstr>75</vt:lpstr>
      <vt:lpstr>76</vt:lpstr>
      <vt:lpstr>77</vt:lpstr>
      <vt:lpstr>78</vt:lpstr>
      <vt:lpstr>79</vt:lpstr>
      <vt:lpstr>80</vt:lpstr>
      <vt:lpstr>81</vt:lpstr>
      <vt:lpstr>82</vt:lpstr>
      <vt:lpstr>83</vt:lpstr>
      <vt:lpstr>84</vt:lpstr>
      <vt:lpstr>85</vt:lpstr>
      <vt:lpstr>86</vt:lpstr>
      <vt:lpstr>87</vt:lpstr>
      <vt:lpstr>88</vt:lpstr>
      <vt:lpstr>89</vt:lpstr>
      <vt:lpstr>90</vt:lpstr>
      <vt:lpstr>91</vt:lpstr>
      <vt:lpstr>92</vt:lpstr>
      <vt:lpstr>93</vt:lpstr>
      <vt:lpstr>проверка!Заголовки_для_печати</vt:lpstr>
      <vt:lpstr>'Список домов'!Заголовки_для_печати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2023-03-31T11:13:42Z</dcterms:modified>
</cp:coreProperties>
</file>